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8_{1BF77748-7E8C-439E-A8E6-0EAED0707196}" xr6:coauthVersionLast="36" xr6:coauthVersionMax="36" xr10:uidLastSave="{00000000-0000-0000-0000-000000000000}"/>
  <bookViews>
    <workbookView xWindow="0" yWindow="0" windowWidth="20490" windowHeight="7545" xr2:uid="{3D1B35C6-D5C1-40E3-ADA9-4DF1B94B418A}"/>
  </bookViews>
  <sheets>
    <sheet name="Preços_Produtos comercializados" sheetId="1" r:id="rId1"/>
  </sheets>
  <definedNames>
    <definedName name="_xlnm._FilterDatabase" localSheetId="0" hidden="1">'Preços_Produtos comercializados'!$B$7:$AD$39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39" i="1" l="1"/>
  <c r="AD39" i="1" s="1"/>
  <c r="AA39" i="1"/>
  <c r="AB39" i="1" s="1"/>
  <c r="Y39" i="1"/>
  <c r="Z39" i="1" s="1"/>
  <c r="W39" i="1"/>
  <c r="X39" i="1" s="1"/>
  <c r="U39" i="1"/>
  <c r="V39" i="1" s="1"/>
  <c r="T39" i="1"/>
  <c r="Q39" i="1"/>
  <c r="R39" i="1" s="1"/>
  <c r="AC38" i="1"/>
  <c r="AD38" i="1" s="1"/>
  <c r="AA38" i="1"/>
  <c r="AB38" i="1" s="1"/>
  <c r="Y38" i="1"/>
  <c r="Z38" i="1" s="1"/>
  <c r="W38" i="1"/>
  <c r="X38" i="1" s="1"/>
  <c r="U38" i="1"/>
  <c r="V38" i="1" s="1"/>
  <c r="T38" i="1"/>
  <c r="Q38" i="1"/>
  <c r="R38" i="1" s="1"/>
  <c r="AC37" i="1"/>
  <c r="AD37" i="1" s="1"/>
  <c r="AA37" i="1"/>
  <c r="AB37" i="1" s="1"/>
  <c r="Y37" i="1"/>
  <c r="Z37" i="1" s="1"/>
  <c r="W37" i="1"/>
  <c r="X37" i="1" s="1"/>
  <c r="U37" i="1"/>
  <c r="V37" i="1" s="1"/>
  <c r="T37" i="1"/>
  <c r="Q37" i="1"/>
  <c r="R37" i="1" s="1"/>
  <c r="AC36" i="1"/>
  <c r="AD36" i="1" s="1"/>
  <c r="AA36" i="1"/>
  <c r="AB36" i="1" s="1"/>
  <c r="Y36" i="1"/>
  <c r="Z36" i="1" s="1"/>
  <c r="W36" i="1"/>
  <c r="X36" i="1" s="1"/>
  <c r="U36" i="1"/>
  <c r="V36" i="1" s="1"/>
  <c r="T36" i="1"/>
  <c r="Q36" i="1"/>
  <c r="R36" i="1" s="1"/>
  <c r="AC35" i="1"/>
  <c r="AD35" i="1" s="1"/>
  <c r="AA35" i="1"/>
  <c r="AB35" i="1" s="1"/>
  <c r="Y35" i="1"/>
  <c r="Z35" i="1" s="1"/>
  <c r="W35" i="1"/>
  <c r="X35" i="1" s="1"/>
  <c r="U35" i="1"/>
  <c r="V35" i="1" s="1"/>
  <c r="T35" i="1"/>
  <c r="Q35" i="1"/>
  <c r="R35" i="1" s="1"/>
  <c r="AC34" i="1"/>
  <c r="Y34" i="1"/>
  <c r="W34" i="1"/>
  <c r="U34" i="1"/>
  <c r="Q34" i="1"/>
  <c r="AC33" i="1"/>
  <c r="Y33" i="1"/>
  <c r="W33" i="1"/>
  <c r="U33" i="1"/>
  <c r="Q33" i="1"/>
  <c r="AC32" i="1"/>
  <c r="AA32" i="1"/>
  <c r="Y32" i="1"/>
  <c r="W32" i="1"/>
  <c r="U32" i="1"/>
  <c r="Q32" i="1"/>
  <c r="AC31" i="1"/>
  <c r="AA31" i="1"/>
  <c r="Y31" i="1"/>
  <c r="W31" i="1"/>
  <c r="U31" i="1"/>
  <c r="Q31" i="1"/>
  <c r="AC30" i="1"/>
  <c r="AA30" i="1"/>
  <c r="Y30" i="1"/>
  <c r="W30" i="1"/>
  <c r="U30" i="1"/>
  <c r="Q30" i="1"/>
  <c r="AC29" i="1"/>
  <c r="AA29" i="1"/>
  <c r="Y29" i="1"/>
  <c r="W29" i="1"/>
  <c r="U29" i="1"/>
  <c r="Q29" i="1"/>
  <c r="AC28" i="1"/>
  <c r="AA28" i="1"/>
  <c r="Y28" i="1"/>
  <c r="W28" i="1"/>
  <c r="U28" i="1"/>
  <c r="Q28" i="1"/>
  <c r="AC27" i="1"/>
  <c r="AA27" i="1"/>
  <c r="Y27" i="1"/>
  <c r="W27" i="1"/>
  <c r="U27" i="1"/>
  <c r="Q27" i="1"/>
  <c r="AC26" i="1"/>
  <c r="AA26" i="1"/>
  <c r="Y26" i="1"/>
  <c r="W26" i="1"/>
  <c r="U26" i="1"/>
  <c r="Q26" i="1"/>
  <c r="AC25" i="1"/>
  <c r="Y25" i="1"/>
  <c r="W25" i="1"/>
  <c r="U25" i="1"/>
  <c r="Q25" i="1"/>
  <c r="AC24" i="1"/>
  <c r="AA24" i="1"/>
  <c r="Y24" i="1"/>
  <c r="W24" i="1"/>
  <c r="U24" i="1"/>
  <c r="Q24" i="1"/>
  <c r="AC23" i="1"/>
  <c r="AA23" i="1"/>
  <c r="Y23" i="1"/>
  <c r="W23" i="1"/>
  <c r="U23" i="1"/>
  <c r="Q23" i="1"/>
  <c r="AC22" i="1"/>
  <c r="AA22" i="1"/>
  <c r="W22" i="1"/>
  <c r="U22" i="1"/>
  <c r="AC21" i="1"/>
  <c r="AA21" i="1"/>
  <c r="Y21" i="1"/>
  <c r="W21" i="1"/>
  <c r="U21" i="1"/>
  <c r="Q21" i="1"/>
  <c r="AC20" i="1"/>
  <c r="AA20" i="1"/>
  <c r="Y20" i="1"/>
  <c r="W20" i="1"/>
  <c r="U20" i="1"/>
  <c r="Q20" i="1"/>
  <c r="AC19" i="1"/>
  <c r="AA19" i="1"/>
  <c r="Y19" i="1"/>
  <c r="W19" i="1"/>
  <c r="U19" i="1"/>
  <c r="Q19" i="1"/>
  <c r="AC18" i="1"/>
  <c r="AD18" i="1" s="1"/>
  <c r="AA18" i="1"/>
  <c r="AB18" i="1" s="1"/>
  <c r="Y18" i="1"/>
  <c r="Z18" i="1" s="1"/>
  <c r="W18" i="1"/>
  <c r="X18" i="1" s="1"/>
  <c r="U18" i="1"/>
  <c r="V18" i="1" s="1"/>
  <c r="T18" i="1"/>
  <c r="R18" i="1"/>
  <c r="AC17" i="1"/>
  <c r="AA17" i="1"/>
  <c r="Y17" i="1"/>
  <c r="W17" i="1"/>
  <c r="U17" i="1"/>
  <c r="Q17" i="1"/>
  <c r="AC16" i="1"/>
  <c r="AA16" i="1"/>
  <c r="Y16" i="1"/>
  <c r="W16" i="1"/>
  <c r="Q16" i="1"/>
  <c r="AC15" i="1"/>
  <c r="AA15" i="1"/>
  <c r="W15" i="1"/>
  <c r="U15" i="1"/>
  <c r="Q15" i="1"/>
  <c r="AC14" i="1"/>
  <c r="Y14" i="1"/>
  <c r="W14" i="1"/>
  <c r="U14" i="1"/>
  <c r="Q14" i="1"/>
  <c r="AC13" i="1"/>
  <c r="AA13" i="1"/>
  <c r="Y13" i="1"/>
  <c r="W13" i="1"/>
  <c r="U13" i="1"/>
  <c r="Q13" i="1"/>
  <c r="AC12" i="1"/>
  <c r="AD12" i="1" s="1"/>
  <c r="AA12" i="1"/>
  <c r="AB12" i="1" s="1"/>
  <c r="Y12" i="1"/>
  <c r="Z12" i="1" s="1"/>
  <c r="W12" i="1"/>
  <c r="X12" i="1" s="1"/>
  <c r="U12" i="1"/>
  <c r="V12" i="1" s="1"/>
  <c r="T12" i="1"/>
  <c r="Q12" i="1"/>
  <c r="R12" i="1" s="1"/>
  <c r="AC11" i="1"/>
  <c r="AD11" i="1" s="1"/>
  <c r="AA11" i="1"/>
  <c r="AB11" i="1" s="1"/>
  <c r="Y11" i="1"/>
  <c r="Z11" i="1" s="1"/>
  <c r="W11" i="1"/>
  <c r="X11" i="1" s="1"/>
  <c r="U11" i="1"/>
  <c r="V11" i="1" s="1"/>
  <c r="T11" i="1"/>
  <c r="Q11" i="1"/>
  <c r="R11" i="1" s="1"/>
  <c r="AC10" i="1"/>
  <c r="AA10" i="1"/>
  <c r="Y10" i="1"/>
  <c r="W10" i="1"/>
  <c r="U10" i="1"/>
  <c r="Q10" i="1"/>
  <c r="AC9" i="1"/>
  <c r="AA9" i="1"/>
  <c r="Y9" i="1"/>
  <c r="W9" i="1"/>
  <c r="U9" i="1"/>
  <c r="Q9" i="1"/>
  <c r="AC8" i="1"/>
  <c r="AA8" i="1"/>
  <c r="Y8" i="1"/>
  <c r="W8" i="1"/>
  <c r="U8" i="1"/>
  <c r="Q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Alves, Felipe PH/BR</author>
  </authors>
  <commentList>
    <comment ref="P7" authorId="0" shapeId="0" xr:uid="{BE75F2ED-BB50-4F20-96FF-F7F27C725F61}">
      <text>
        <r>
          <rPr>
            <sz val="9"/>
            <color indexed="81"/>
            <rFont val="Tahoma"/>
            <family val="2"/>
          </rPr>
          <t>LN = Negativa
LP = Positiva</t>
        </r>
      </text>
    </comment>
  </commentList>
</comments>
</file>

<file path=xl/sharedStrings.xml><?xml version="1.0" encoding="utf-8"?>
<sst xmlns="http://schemas.openxmlformats.org/spreadsheetml/2006/main" count="623" uniqueCount="179">
  <si>
    <t>LISTA DE PREÇOS
31/03/2019</t>
  </si>
  <si>
    <t>EM VIGOR A PARTIR DE 31/03/2019, AUTORIZADO PELA RESOLUÇÃO CMED Nº xxxxxxxxx</t>
  </si>
  <si>
    <t>★ Alíquotas de ICMS: 20% - RJ; ICMS 18% - AP, AM, BA, CE, MA, MG, PB, PE, PI, PR, RN, RS, SP, SE e TO; ICMS 17,5% - RO; ICMS 17% - Demais estados; e ICMS 12% MG e SP (somente genéricos).</t>
  </si>
  <si>
    <t xml:space="preserve">ICMS 20% </t>
  </si>
  <si>
    <t xml:space="preserve">ICMS 18% </t>
  </si>
  <si>
    <t xml:space="preserve">ICMS 17,5% </t>
  </si>
  <si>
    <t xml:space="preserve">ICMS 17% </t>
  </si>
  <si>
    <t xml:space="preserve">ICMS 12% </t>
  </si>
  <si>
    <t xml:space="preserve">ICMS 0% </t>
  </si>
  <si>
    <t>ICMS 18% ZFM</t>
  </si>
  <si>
    <t>PRODUTO</t>
  </si>
  <si>
    <t>APRESENTAÇÃO</t>
  </si>
  <si>
    <t>CÓDIGO EAN</t>
  </si>
  <si>
    <t>PRINCÍPIO ATIVO</t>
  </si>
  <si>
    <t>APRESENTAÇÃO D.O.U.</t>
  </si>
  <si>
    <t>TIPO DE PRODUTO (Genérico/ Referencia/ Similar/ Fitoterápico/ Especifico/outros)</t>
  </si>
  <si>
    <t>CLASSE TERAPÊUTICA</t>
  </si>
  <si>
    <t>CONFAZ_87</t>
  </si>
  <si>
    <t>CAP</t>
  </si>
  <si>
    <t>TARJA</t>
  </si>
  <si>
    <t>NCM</t>
  </si>
  <si>
    <t>REGISTRO ANVISA</t>
  </si>
  <si>
    <t>GGREM</t>
  </si>
  <si>
    <t>RESTRIÇÃO HOSPITALAR</t>
  </si>
  <si>
    <t xml:space="preserve">LN = Negativa
LP = Positiva
</t>
  </si>
  <si>
    <t>PFab 
R$</t>
  </si>
  <si>
    <t>PMC
R$</t>
  </si>
  <si>
    <r>
      <t>ADVATE</t>
    </r>
    <r>
      <rPr>
        <sz val="10"/>
        <rFont val="Calibri"/>
        <family val="2"/>
      </rPr>
      <t>®</t>
    </r>
  </si>
  <si>
    <t>250 UI po liof 1 fa + 1 fa dil 5ml</t>
  </si>
  <si>
    <t>FATOR VIII DE COAGULAÇÃO (RECOMBINANTE)</t>
  </si>
  <si>
    <t>250 UI PÓ LIOF INJ CT 1 FA VD INC + 1 FA DIL X 5 ML + CONJ REC E INFUS </t>
  </si>
  <si>
    <t>BIOLÓGICOS</t>
  </si>
  <si>
    <t>B2D1 - FATOR VIII</t>
  </si>
  <si>
    <t>NÃO</t>
  </si>
  <si>
    <t>Vermelha</t>
  </si>
  <si>
    <t>3002.12.39</t>
  </si>
  <si>
    <t>1.6979.0014.001-8</t>
  </si>
  <si>
    <t>SIM</t>
  </si>
  <si>
    <t>Positiva</t>
  </si>
  <si>
    <t>-</t>
  </si>
  <si>
    <t>500 UI po liof 1 fa + 1 fa dil 5ml</t>
  </si>
  <si>
    <t>500 UI PÓ LIOF INJ CT 1 FA VD INC + 1 FA DIL X 5 ML + CONJ REC E INFUS</t>
  </si>
  <si>
    <t>1.6979.0014.002-6</t>
  </si>
  <si>
    <t>1000 UI po liof 1 fa + 1 fa dil 5ml</t>
  </si>
  <si>
    <t>1000 UI PÓ LIOF INJ CT 1 FA VD INC + 1 FA DIL X 5 ML + CONJ REC E INFUS </t>
  </si>
  <si>
    <t>1.6979.0014.003-4</t>
  </si>
  <si>
    <t>AGRYLIN</t>
  </si>
  <si>
    <t>0.5 MG CAP DURA CT FR PLAS OPC X 100</t>
  </si>
  <si>
    <t>CLORIDRATO DE ANAGRELIDA</t>
  </si>
  <si>
    <t>NOVO (REFERÊNCIA)</t>
  </si>
  <si>
    <t>B1C4 - INIBIDORES DA AGREGAÇÃO PLAQUETÁRIA, REALÇADORES DO AMP CÍCLICO</t>
  </si>
  <si>
    <t>3004.90.69</t>
  </si>
  <si>
    <t>1.6979.0007.001-1</t>
  </si>
  <si>
    <r>
      <t>ELAPRASE</t>
    </r>
    <r>
      <rPr>
        <sz val="10"/>
        <rFont val="Calibri"/>
        <family val="2"/>
      </rPr>
      <t>®</t>
    </r>
  </si>
  <si>
    <t>2mg/ml sol inj fa x 3ml</t>
  </si>
  <si>
    <t>IDURSULFASE</t>
  </si>
  <si>
    <t>2 MG/ML SOL INJ CT FA VD INC X 3 ML</t>
  </si>
  <si>
    <t>A16A - OUTROS PRODUTOS PARA O APARELHO DIGESTÓRIO E METABOLISMO</t>
  </si>
  <si>
    <t>3004.90.19</t>
  </si>
  <si>
    <t>1.6979.0001.001-7</t>
  </si>
  <si>
    <t>Negativa</t>
  </si>
  <si>
    <t>ENDOBULIN KIOVIG™</t>
  </si>
  <si>
    <t>0,1 G/ML sol inj 1 fa inc x 25ml</t>
  </si>
  <si>
    <t>IMUNOGLOBULINA G</t>
  </si>
  <si>
    <t>0,1 G/ML SOL INJ CT 1 FA VD INC X  25ml</t>
  </si>
  <si>
    <t>J06C - IMUNOGLOBULINAS POLIVALENTES INTRAVENOSAS</t>
  </si>
  <si>
    <t xml:space="preserve"> 3002.12.35</t>
  </si>
  <si>
    <t>1.6979.0017.002-2</t>
  </si>
  <si>
    <t>0,1 G/ML sol inj 1 fa inc x 50ml</t>
  </si>
  <si>
    <t>0,1 G/ML SOL INJ CT 1 FA VD INC X 50ml</t>
  </si>
  <si>
    <t>1.6979.0017.003-0</t>
  </si>
  <si>
    <t>FEIBA</t>
  </si>
  <si>
    <t xml:space="preserve">500 U po liof inj 1 fa + 1 fa dil x 20ml </t>
  </si>
  <si>
    <t>COMPLEXO PROTROMBINICO PARCIALMENTE ATIVADO</t>
  </si>
  <si>
    <t>500 U PO LIOF INJ CT 1FA VD INC + 1FA DIL X 20ML + CONJ REC E INFUS</t>
  </si>
  <si>
    <t>B02D3 - COMPLEXO ANTIINIBIDOR-COAGULAÇÃO</t>
  </si>
  <si>
    <t>1.6979.0016.001-9</t>
  </si>
  <si>
    <t xml:space="preserve">1000 U po liof inj 1 fa + 1 fa dil x 20ml </t>
  </si>
  <si>
    <t>1000 U PO LIOF INJ CT 1 FA VD INC + 1FA DIL X 20ML + CONJ REC E INFUS</t>
  </si>
  <si>
    <t>1.6979.0016.002-7</t>
  </si>
  <si>
    <t xml:space="preserve">2500 U po liof inj 1 fa + fa dil X 50ml </t>
  </si>
  <si>
    <t>2500 U PO LIOF INJ CT 1 FA VD INC + FA DIL X 50ML + CONJ REC INFUS   </t>
  </si>
  <si>
    <t>1.6979.0016.005-1</t>
  </si>
  <si>
    <r>
      <t>FIRAZYR</t>
    </r>
    <r>
      <rPr>
        <sz val="10"/>
        <rFont val="Calibri"/>
        <family val="2"/>
      </rPr>
      <t>®</t>
    </r>
  </si>
  <si>
    <t>10 mg/ml 1 ser x 3ml + agulha</t>
  </si>
  <si>
    <t>ACETATO DE ICATIBANTO</t>
  </si>
  <si>
    <t>10 MG/ML CT 01 SER X 3 ML + AGULHA</t>
  </si>
  <si>
    <t>B06D - PRODUTOS PARA ANGIODEMA HEREDITÁRIO</t>
  </si>
  <si>
    <t>3004.90.79</t>
  </si>
  <si>
    <t>1.6979.0003.001-8</t>
  </si>
  <si>
    <t xml:space="preserve">HEMOFIL </t>
  </si>
  <si>
    <t>250 UI sol inj fa X sol dil fa X 10ml + conj rec inj</t>
  </si>
  <si>
    <t>FATOR VIII DE COAGULAÇÃO</t>
  </si>
  <si>
    <t>250 UI SOL INJ CT FA VD INC + SOL DIL FA X 10 ML + CONJ REC E INJ</t>
  </si>
  <si>
    <t>1.6979.0018.001-1</t>
  </si>
  <si>
    <t>500 UI sol inj fa X sol dil fa X 10ml + conj rec inj</t>
  </si>
  <si>
    <t>500 UI SOL INJ CT FA VD INC + SOL DIL FA X 10 ML + CONJ REC E INJ</t>
  </si>
  <si>
    <t>1.6979.0018.002-8</t>
  </si>
  <si>
    <t>1000 UI sol inj fa X sol dil fa X 10ml + conj rec inj</t>
  </si>
  <si>
    <t>1000 UI  SOL INJ CT FA VD INC + SOL DIL FA X 10 ML + CONJ REC E INJ</t>
  </si>
  <si>
    <t>1.6979.0018.003-6</t>
  </si>
  <si>
    <r>
      <t>HYQVIA</t>
    </r>
    <r>
      <rPr>
        <sz val="10"/>
        <rFont val="Calibri"/>
        <family val="2"/>
      </rPr>
      <t>™</t>
    </r>
  </si>
  <si>
    <t>0,1 G/ML sol inj 1 fa  X 25ml + 1 fa X 1,25 ml</t>
  </si>
  <si>
    <t>0,1 G/ML SOL INJ CT 1 FA VD INC X 25 ML + 1 FA VD INC X 1,25 ML</t>
  </si>
  <si>
    <t>1.6979.0009.001-0</t>
  </si>
  <si>
    <t>776,49</t>
  </si>
  <si>
    <t>HYQVIA™</t>
  </si>
  <si>
    <t>0,1 G/ML sol inj 1 fa  X 50ml + 1 fa X 2.5 ml</t>
  </si>
  <si>
    <t>0,1 G/ML SOL INJ CT 1 FA VD INC X 50 ML + 1 FA VD INC X 2,5 ML</t>
  </si>
  <si>
    <t>1.6979.0009.002-9</t>
  </si>
  <si>
    <t>0,1 G/ML sol inj 1 fa  X 100ml + 1 fa X 5 ml</t>
  </si>
  <si>
    <t>0,1 G/ML SOL INJ CT 1 FA VD INC X 100 ML + 1 FA VD INC X 5 ML</t>
  </si>
  <si>
    <t>1.6979.0009.003-7</t>
  </si>
  <si>
    <t>0,1 G/ML sol inj 1 fa  X 200ml + 1 fa X 10 ml</t>
  </si>
  <si>
    <t>0,1 G/ML SOL INJ CT 1 FA VD INC X 200 ML + 1 FA VD INC X 10 ML</t>
  </si>
  <si>
    <t>1.6979.0009.004-5</t>
  </si>
  <si>
    <t>0,1 G/ML sol inj 1 fa  X 300ml + 1 fa X 15 ml</t>
  </si>
  <si>
    <t>0,1 G/ML SOL INJ CT 1 FA VD INC X 300 ML + 1 FA VD INC X 15 ML</t>
  </si>
  <si>
    <t>1.6979.0009.005-3</t>
  </si>
  <si>
    <t>IMMUNATE</t>
  </si>
  <si>
    <t xml:space="preserve">250 UI po liof inj 1 fa + 1 fa dil X 5 ml </t>
  </si>
  <si>
    <t>FATOR VIII DE COAGULAÇÃO (HUMANO)</t>
  </si>
  <si>
    <t>250 UI PÓ LIOF INJ CT 1 FA VD INC + 1 FA DIL X 5 ML + CONJ REC E INFUS</t>
  </si>
  <si>
    <t>3002.10.39</t>
  </si>
  <si>
    <t>1.6979.0010.001-6</t>
  </si>
  <si>
    <t xml:space="preserve">IMMUNATE </t>
  </si>
  <si>
    <t xml:space="preserve">500 UI po liof inj 1 fa + 1 fa dil X 5 ml </t>
  </si>
  <si>
    <t>500 UI PÓ LIOF INJ CT 1 FA VD INC + 1 FA DIL X 5 ML + CONJ REC E INFUS </t>
  </si>
  <si>
    <t>1.6979.0010.002-4</t>
  </si>
  <si>
    <t xml:space="preserve">1000 UI po liof inj 1 fa + 1 fa dil X 10 ml </t>
  </si>
  <si>
    <t>1000 UI PÓ LIOF INJ CT 1 FA VD INC + 1 FA DIL X 10 ML + CONJ REC E INFUS </t>
  </si>
  <si>
    <t>1.6979.0010.003-2</t>
  </si>
  <si>
    <t>IMMUNINE</t>
  </si>
  <si>
    <t xml:space="preserve">200 UI  po liof inj 1 fa + dil fa X 5ml </t>
  </si>
  <si>
    <t>FATOR IX DE COAGULAÇÃO (HUMANO)</t>
  </si>
  <si>
    <t>200 UI PO LIOF INJ CT 1 FA VD INC + DIL FA X 5 ML + CONJ REC E INFUS </t>
  </si>
  <si>
    <t>B2D2 - FATORES II VII IX X</t>
  </si>
  <si>
    <t>1.6979.0008.001-5</t>
  </si>
  <si>
    <t xml:space="preserve">600 UI  po liof inj 1 fa + dil fa X 5ml </t>
  </si>
  <si>
    <t>600 UI PO LIOF INJ CT 1 FA VD INC + DIL FA X 5 ML + CONJ REC E INFUS </t>
  </si>
  <si>
    <t>1.6979.0008.002-3</t>
  </si>
  <si>
    <t xml:space="preserve">1200 UI  po liof inj 1 fa + dil fa X 10ml </t>
  </si>
  <si>
    <t>1200 UI PO LIOF INJ CT 1 FA VD INC + DIL FA X 10 ML + CONJ REC E INFUS </t>
  </si>
  <si>
    <t>1.6979.0008.003-1</t>
  </si>
  <si>
    <r>
      <t>ONCASPAR</t>
    </r>
    <r>
      <rPr>
        <sz val="10"/>
        <rFont val="Calibri"/>
        <family val="2"/>
      </rPr>
      <t>®</t>
    </r>
  </si>
  <si>
    <t>750 U/ML sol inj 1 fa X 5 ml</t>
  </si>
  <si>
    <t>PEGASPARGASE</t>
  </si>
  <si>
    <t>750 U/ML SOL INJ CT 1 FA VD INC X 5 ML</t>
  </si>
  <si>
    <t>L01X9 - TODOS OS OUTROS ANTINEOPLÁSICOS</t>
  </si>
  <si>
    <t>1.6979.0012.001-7</t>
  </si>
  <si>
    <r>
      <t>PROTHROMPLEX</t>
    </r>
    <r>
      <rPr>
        <sz val="10"/>
        <rFont val="Calibri"/>
        <family val="2"/>
      </rPr>
      <t>®</t>
    </r>
  </si>
  <si>
    <t xml:space="preserve">600 UI po liof inj 1 fa + 1 fa dil X 20ml </t>
  </si>
  <si>
    <t>COMPLEXO PROTROMBINICO TOTAL (FATORES II, VII, IX, X DE COAGULAÇÃO)</t>
  </si>
  <si>
    <t>600 UI PO LIOF INJ CT 1 FA VD INC + 1 FA VD INC DIL X 20ML + CONJ REC E INFUS (SEM SERINGA)</t>
  </si>
  <si>
    <t>1.6979.0011.002-1</t>
  </si>
  <si>
    <t>REPLAGAL</t>
  </si>
  <si>
    <t>1 mg/ml sol inj fa x 3,5ml</t>
  </si>
  <si>
    <t>ALFAGALSIDASE</t>
  </si>
  <si>
    <t>1 MG/ML SOL INJ CT FA VD INC  X 3,5 ML</t>
  </si>
  <si>
    <t>1.6979.0002.001-2</t>
  </si>
  <si>
    <r>
      <t>VENVANSE</t>
    </r>
    <r>
      <rPr>
        <sz val="10"/>
        <rFont val="Calibri"/>
        <family val="2"/>
      </rPr>
      <t>®</t>
    </r>
  </si>
  <si>
    <t>30mg cap gel x 28</t>
  </si>
  <si>
    <t>DIMESILATO DE LISDEXANFETAMINA</t>
  </si>
  <si>
    <t>30 MG CAP GEL DURA CT FR PLAS OPC X 28</t>
  </si>
  <si>
    <t>N06B - PSICOESTIMULANTES</t>
  </si>
  <si>
    <t>Preta</t>
  </si>
  <si>
    <t>3004.90.49</t>
  </si>
  <si>
    <t>1.6979.0004.001-3</t>
  </si>
  <si>
    <t>50mg cap gel x 28</t>
  </si>
  <si>
    <t>50 MG CAP GEL DURA CT FR PLAS OPC X 28</t>
  </si>
  <si>
    <t>1.6979.0004.002-1</t>
  </si>
  <si>
    <t>70mg cap gel x 28</t>
  </si>
  <si>
    <t>70 MG CAP GEL DURA CT FR PLAS OPC X 28</t>
  </si>
  <si>
    <t>1.6979.0004.003-1</t>
  </si>
  <si>
    <r>
      <t>VPRIV</t>
    </r>
    <r>
      <rPr>
        <sz val="10"/>
        <rFont val="Calibri"/>
        <family val="2"/>
      </rPr>
      <t>®</t>
    </r>
  </si>
  <si>
    <t>400 U po liof inj fa x 1</t>
  </si>
  <si>
    <t>ALFAVELAGLICERASE</t>
  </si>
  <si>
    <t>400 U PO LIOF INJ CT FA VD INC X 1</t>
  </si>
  <si>
    <t>1.6979.0005.002-7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</si>
</sst>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0000000000000"/>
    <numFmt numFmtId="166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3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theme="4" tint="-0.249977111117893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theme="0"/>
      </bottom>
      <diagonal/>
    </border>
    <border>
      <left/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/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auto="1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indexed="64"/>
      </right>
      <top style="thin">
        <color theme="0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theme="0"/>
      </right>
      <top style="double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2" fillId="0" borderId="0" xfId="0" applyFont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165" fontId="2" fillId="0" borderId="0" xfId="0" applyNumberFormat="1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6" fontId="4" fillId="2" borderId="0" xfId="0" applyNumberFormat="1" applyFont="1" applyFill="1" applyAlignment="1" applyProtection="1">
      <alignment horizontal="left" vertical="center"/>
      <protection hidden="1"/>
    </xf>
    <xf numFmtId="0" fontId="2" fillId="2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6" fontId="2" fillId="2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164" fontId="3" fillId="0" borderId="0" xfId="1" applyFont="1" applyFill="1" applyBorder="1" applyAlignment="1" applyProtection="1">
      <alignment horizontal="center" wrapText="1"/>
      <protection hidden="1"/>
    </xf>
    <xf numFmtId="164" fontId="6" fillId="0" borderId="0" xfId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66" fontId="2" fillId="0" borderId="0" xfId="0" applyNumberFormat="1" applyFont="1" applyFill="1" applyBorder="1" applyAlignment="1" applyProtection="1">
      <alignment horizontal="left" vertical="center"/>
      <protection hidden="1"/>
    </xf>
    <xf numFmtId="165" fontId="2" fillId="4" borderId="0" xfId="0" applyNumberFormat="1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166" fontId="4" fillId="4" borderId="0" xfId="0" applyNumberFormat="1" applyFont="1" applyFill="1" applyAlignment="1" applyProtection="1">
      <alignment horizontal="left" vertical="center"/>
      <protection hidden="1"/>
    </xf>
    <xf numFmtId="0" fontId="2" fillId="4" borderId="0" xfId="0" applyNumberFormat="1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66" fontId="2" fillId="0" borderId="0" xfId="0" applyNumberFormat="1" applyFont="1" applyFill="1" applyAlignment="1" applyProtection="1">
      <alignment horizontal="left" vertical="center"/>
      <protection hidden="1"/>
    </xf>
    <xf numFmtId="0" fontId="9" fillId="5" borderId="5" xfId="0" applyFont="1" applyFill="1" applyBorder="1" applyAlignment="1" applyProtection="1">
      <alignment horizontal="center" vertical="center" wrapText="1" shrinkToFit="1"/>
      <protection hidden="1"/>
    </xf>
    <xf numFmtId="165" fontId="9" fillId="5" borderId="5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5" borderId="5" xfId="0" applyFont="1" applyFill="1" applyBorder="1" applyAlignment="1" applyProtection="1">
      <alignment horizontal="left" vertical="center" wrapText="1" shrinkToFit="1"/>
      <protection hidden="1"/>
    </xf>
    <xf numFmtId="0" fontId="9" fillId="5" borderId="6" xfId="0" applyFont="1" applyFill="1" applyBorder="1" applyAlignment="1" applyProtection="1">
      <alignment horizontal="center" vertical="center" wrapText="1" shrinkToFit="1"/>
      <protection hidden="1"/>
    </xf>
    <xf numFmtId="0" fontId="9" fillId="5" borderId="7" xfId="0" applyFont="1" applyFill="1" applyBorder="1" applyAlignment="1" applyProtection="1">
      <alignment horizontal="center" vertical="center" wrapText="1" shrinkToFit="1"/>
      <protection hidden="1"/>
    </xf>
    <xf numFmtId="0" fontId="9" fillId="5" borderId="8" xfId="0" applyFont="1" applyFill="1" applyBorder="1" applyAlignment="1" applyProtection="1">
      <alignment horizontal="center" vertical="center" wrapText="1" shrinkToFit="1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" fontId="2" fillId="0" borderId="10" xfId="0" quotePrefix="1" applyNumberFormat="1" applyFont="1" applyFill="1" applyBorder="1" applyAlignment="1" applyProtection="1">
      <alignment horizontal="left" vertical="center" wrapText="1"/>
      <protection hidden="1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quotePrefix="1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4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4" xfId="0" quotePrefix="1" applyNumberFormat="1" applyFont="1" applyFill="1" applyBorder="1" applyAlignment="1" applyProtection="1">
      <alignment horizontal="center" vertical="center" wrapText="1"/>
      <protection hidden="1"/>
    </xf>
    <xf numFmtId="4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2" xfId="0" quotePrefix="1" applyNumberFormat="1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49" fontId="2" fillId="4" borderId="10" xfId="0" applyNumberFormat="1" applyFont="1" applyFill="1" applyBorder="1" applyAlignment="1" applyProtection="1">
      <alignment horizontal="left" vertical="center" wrapText="1"/>
      <protection hidden="1"/>
    </xf>
    <xf numFmtId="165" fontId="2" fillId="4" borderId="10" xfId="0" quotePrefix="1" applyNumberFormat="1" applyFont="1" applyFill="1" applyBorder="1" applyAlignment="1" applyProtection="1">
      <alignment horizontal="left" vertical="center" wrapText="1"/>
      <protection hidden="1"/>
    </xf>
    <xf numFmtId="0" fontId="2" fillId="4" borderId="10" xfId="0" applyFont="1" applyFill="1" applyBorder="1" applyAlignment="1" applyProtection="1">
      <alignment horizontal="left" vertical="center" wrapText="1"/>
      <protection hidden="1"/>
    </xf>
    <xf numFmtId="49" fontId="2" fillId="4" borderId="14" xfId="0" applyNumberFormat="1" applyFont="1" applyFill="1" applyBorder="1" applyAlignment="1" applyProtection="1">
      <alignment horizontal="left" vertical="center" wrapText="1"/>
      <protection hidden="1"/>
    </xf>
    <xf numFmtId="49" fontId="2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10" xfId="0" quotePrefix="1" applyNumberFormat="1" applyFont="1" applyFill="1" applyBorder="1" applyAlignment="1" applyProtection="1">
      <alignment horizontal="center" vertical="center" wrapText="1"/>
      <protection hidden="1"/>
    </xf>
    <xf numFmtId="1" fontId="2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4" fontId="2" fillId="4" borderId="9" xfId="0" applyNumberFormat="1" applyFont="1" applyFill="1" applyBorder="1" applyAlignment="1" applyProtection="1">
      <alignment horizontal="center" vertical="center" wrapText="1"/>
      <protection hidden="1"/>
    </xf>
    <xf numFmtId="4" fontId="2" fillId="4" borderId="10" xfId="0" quotePrefix="1" applyNumberFormat="1" applyFont="1" applyFill="1" applyBorder="1" applyAlignment="1" applyProtection="1">
      <alignment horizontal="center" vertical="center" wrapText="1"/>
      <protection hidden="1"/>
    </xf>
    <xf numFmtId="4" fontId="5" fillId="4" borderId="10" xfId="0" applyNumberFormat="1" applyFont="1" applyFill="1" applyBorder="1" applyAlignment="1" applyProtection="1">
      <alignment horizontal="center" vertical="center" wrapText="1"/>
      <protection hidden="1"/>
    </xf>
    <xf numFmtId="4" fontId="2" fillId="4" borderId="10" xfId="0" applyNumberFormat="1" applyFont="1" applyFill="1" applyBorder="1" applyAlignment="1" applyProtection="1">
      <alignment horizontal="center" vertical="center" wrapText="1"/>
      <protection hidden="1"/>
    </xf>
    <xf numFmtId="4" fontId="2" fillId="4" borderId="12" xfId="0" quotePrefix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0" xfId="0" applyNumberFormat="1" applyFont="1" applyFill="1" applyBorder="1" applyAlignment="1" applyProtection="1">
      <alignment horizontal="left" vertical="center" wrapText="1"/>
      <protection hidden="1"/>
    </xf>
    <xf numFmtId="49" fontId="2" fillId="4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hidden="1"/>
    </xf>
    <xf numFmtId="1" fontId="2" fillId="0" borderId="16" xfId="0" quotePrefix="1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2" applyNumberFormat="1" applyFont="1" applyFill="1" applyBorder="1" applyAlignment="1" applyProtection="1">
      <alignment horizontal="center" vertical="center" wrapText="1"/>
      <protection hidden="1"/>
    </xf>
    <xf numFmtId="1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2" fillId="4" borderId="10" xfId="0" quotePrefix="1" applyNumberFormat="1" applyFont="1" applyFill="1" applyBorder="1" applyAlignment="1" applyProtection="1">
      <alignment horizontal="left" vertical="center" wrapText="1"/>
      <protection hidden="1"/>
    </xf>
    <xf numFmtId="1" fontId="2" fillId="4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0" xfId="2" applyFont="1" applyFill="1" applyBorder="1" applyAlignment="1" applyProtection="1">
      <alignment horizontal="left" wrapText="1"/>
      <protection hidden="1"/>
    </xf>
    <xf numFmtId="165" fontId="2" fillId="4" borderId="10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0" xfId="0" quotePrefix="1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2" fontId="2" fillId="4" borderId="10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0" fillId="6" borderId="1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0" quotePrefix="1" applyNumberFormat="1" applyFont="1" applyFill="1" applyBorder="1" applyAlignment="1" applyProtection="1">
      <alignment horizontal="center" vertical="center" wrapText="1"/>
      <protection hidden="1"/>
    </xf>
    <xf numFmtId="4" fontId="5" fillId="0" borderId="14" xfId="0" quotePrefix="1" applyNumberFormat="1" applyFont="1" applyFill="1" applyBorder="1" applyAlignment="1" applyProtection="1">
      <alignment horizontal="center" vertical="center" wrapText="1"/>
      <protection hidden="1"/>
    </xf>
    <xf numFmtId="2" fontId="2" fillId="4" borderId="14" xfId="0" applyNumberFormat="1" applyFont="1" applyFill="1" applyBorder="1" applyAlignment="1" applyProtection="1">
      <alignment horizontal="center" vertical="center" wrapText="1"/>
      <protection hidden="1"/>
    </xf>
    <xf numFmtId="4" fontId="5" fillId="4" borderId="10" xfId="0" quotePrefix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/>
      <protection hidden="1"/>
    </xf>
    <xf numFmtId="1" fontId="2" fillId="0" borderId="14" xfId="0" quotePrefix="1" applyNumberFormat="1" applyFont="1" applyFill="1" applyBorder="1" applyAlignment="1" applyProtection="1">
      <alignment horizontal="center" vertical="center" wrapText="1"/>
      <protection hidden="1"/>
    </xf>
    <xf numFmtId="4" fontId="2" fillId="4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4" borderId="18" xfId="0" applyNumberFormat="1" applyFont="1" applyFill="1" applyBorder="1" applyAlignment="1" applyProtection="1">
      <alignment horizontal="left" vertical="center" wrapText="1"/>
      <protection hidden="1"/>
    </xf>
    <xf numFmtId="165" fontId="2" fillId="4" borderId="18" xfId="0" quotePrefix="1" applyNumberFormat="1" applyFont="1" applyFill="1" applyBorder="1" applyAlignment="1" applyProtection="1">
      <alignment horizontal="left" vertical="center" wrapText="1"/>
      <protection hidden="1"/>
    </xf>
    <xf numFmtId="0" fontId="2" fillId="4" borderId="18" xfId="2" applyFont="1" applyFill="1" applyBorder="1" applyAlignment="1" applyProtection="1">
      <alignment horizontal="left" vertical="center" wrapText="1"/>
      <protection hidden="1"/>
    </xf>
    <xf numFmtId="0" fontId="2" fillId="4" borderId="19" xfId="0" applyFont="1" applyFill="1" applyBorder="1" applyAlignment="1" applyProtection="1">
      <alignment horizontal="left" vertical="center" wrapText="1"/>
      <protection hidden="1"/>
    </xf>
    <xf numFmtId="49" fontId="2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8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18" xfId="0" quotePrefix="1" applyNumberFormat="1" applyFont="1" applyFill="1" applyBorder="1" applyAlignment="1" applyProtection="1">
      <alignment horizontal="center" vertical="center" wrapText="1"/>
      <protection hidden="1"/>
    </xf>
    <xf numFmtId="1" fontId="2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20" xfId="0" applyFont="1" applyFill="1" applyBorder="1" applyAlignment="1" applyProtection="1">
      <alignment horizontal="center" vertical="center" wrapText="1"/>
      <protection hidden="1"/>
    </xf>
    <xf numFmtId="4" fontId="2" fillId="4" borderId="17" xfId="0" applyNumberFormat="1" applyFont="1" applyFill="1" applyBorder="1" applyAlignment="1" applyProtection="1">
      <alignment horizontal="center" vertical="center" wrapText="1"/>
      <protection hidden="1"/>
    </xf>
    <xf numFmtId="4" fontId="2" fillId="4" borderId="18" xfId="0" applyNumberFormat="1" applyFont="1" applyFill="1" applyBorder="1" applyAlignment="1" applyProtection="1">
      <alignment horizontal="center" vertical="center" wrapText="1"/>
      <protection hidden="1"/>
    </xf>
    <xf numFmtId="4" fontId="5" fillId="4" borderId="18" xfId="0" applyNumberFormat="1" applyFont="1" applyFill="1" applyBorder="1" applyAlignment="1" applyProtection="1">
      <alignment horizontal="center" vertical="center" wrapText="1"/>
      <protection hidden="1"/>
    </xf>
    <xf numFmtId="4" fontId="2" fillId="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166" fontId="2" fillId="2" borderId="0" xfId="0" applyNumberFormat="1" applyFont="1" applyFill="1" applyAlignment="1" applyProtection="1">
      <alignment horizontal="right" vertical="center"/>
      <protection hidden="1"/>
    </xf>
    <xf numFmtId="166" fontId="4" fillId="2" borderId="0" xfId="0" applyNumberFormat="1" applyFont="1" applyFill="1" applyAlignment="1" applyProtection="1">
      <alignment horizontal="right" vertical="center"/>
      <protection hidden="1"/>
    </xf>
    <xf numFmtId="0" fontId="2" fillId="2" borderId="0" xfId="0" applyNumberFormat="1" applyFont="1" applyFill="1" applyAlignment="1" applyProtection="1">
      <alignment horizontal="right" vertical="center"/>
      <protection hidden="1"/>
    </xf>
    <xf numFmtId="164" fontId="5" fillId="3" borderId="0" xfId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164" fontId="5" fillId="0" borderId="0" xfId="1" applyFont="1" applyFill="1" applyBorder="1" applyAlignment="1" applyProtection="1">
      <alignment vertical="center"/>
      <protection hidden="1"/>
    </xf>
    <xf numFmtId="0" fontId="9" fillId="5" borderId="22" xfId="0" applyFont="1" applyFill="1" applyBorder="1" applyAlignment="1" applyProtection="1">
      <alignment horizontal="center" vertical="center" wrapText="1" shrinkToFit="1"/>
      <protection hidden="1"/>
    </xf>
    <xf numFmtId="49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" fillId="4" borderId="11" xfId="0" applyNumberFormat="1" applyFont="1" applyFill="1" applyBorder="1" applyAlignment="1" applyProtection="1">
      <alignment horizontal="left" vertical="center" wrapText="1"/>
      <protection hidden="1"/>
    </xf>
    <xf numFmtId="49" fontId="2" fillId="4" borderId="23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vertical="center"/>
      <protection hidden="1"/>
    </xf>
    <xf numFmtId="164" fontId="3" fillId="0" borderId="0" xfId="1" applyFont="1" applyFill="1" applyBorder="1" applyAlignment="1" applyProtection="1">
      <alignment horizont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9" fillId="5" borderId="3" xfId="0" applyFont="1" applyFill="1" applyBorder="1" applyAlignment="1" applyProtection="1">
      <alignment horizontal="center" vertical="center"/>
      <protection hidden="1"/>
    </xf>
    <xf numFmtId="0" fontId="9" fillId="5" borderId="2" xfId="0" applyFont="1" applyFill="1" applyBorder="1" applyAlignment="1" applyProtection="1">
      <alignment horizontal="center" vertical="center"/>
      <protection hidden="1"/>
    </xf>
    <xf numFmtId="0" fontId="9" fillId="5" borderId="4" xfId="0" applyFont="1" applyFill="1" applyBorder="1" applyAlignment="1" applyProtection="1">
      <alignment horizontal="center" vertical="center"/>
      <protection hidden="1"/>
    </xf>
    <xf numFmtId="0" fontId="9" fillId="5" borderId="1" xfId="0" applyFont="1" applyFill="1" applyBorder="1" applyAlignment="1" applyProtection="1">
      <alignment horizontal="center" vertical="center"/>
      <protection hidden="1"/>
    </xf>
  </cellXfs>
  <cellStyles count="3">
    <cellStyle name="Moeda" xfId="1" builtinId="4"/>
    <cellStyle name="Normal" xfId="0" builtinId="0"/>
    <cellStyle name="Normal 2" xfId="2" xr:uid="{19CEF509-4702-4B14-BAD2-C02BD5A5CE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106951</xdr:colOff>
      <xdr:row>0</xdr:row>
      <xdr:rowOff>105184</xdr:rowOff>
    </xdr:from>
    <xdr:to>
      <xdr:col>1</xdr:col>
      <xdr:colOff>1693271</xdr:colOff>
      <xdr:row>0</xdr:row>
      <xdr:rowOff>744290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4F0DDD-B4E6-4D3F-B19A-0899A14A5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51" y="105184"/>
          <a:ext cx="1743619" cy="639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83100-287A-4A16-8FF4-EB84B1D06711}">
  <sheetPr>
    <pageSetUpPr fitToPage="1"/>
  </sheetPr>
  <dimension ref="A1:AD41"/>
  <sheetViews>
    <sheetView showGridLines="0" tabSelected="1" zoomScale="70" zoomScaleNormal="70" workbookViewId="0">
      <selection activeCell="D8" sqref="D8"/>
    </sheetView>
  </sheetViews>
  <sheetFormatPr defaultColWidth="9.140625" defaultRowHeight="12.75" outlineLevelCol="1" x14ac:dyDescent="0.25"/>
  <cols>
    <col min="1" max="1" width="2.140625" style="91" customWidth="1"/>
    <col min="2" max="2" width="24.85546875" style="108" customWidth="1"/>
    <col min="3" max="3" width="41.5703125" style="109" bestFit="1" customWidth="1"/>
    <col min="4" max="4" width="17.85546875" style="3" customWidth="1" outlineLevel="1"/>
    <col min="5" max="5" width="57.28515625" style="4" customWidth="1" outlineLevel="1"/>
    <col min="6" max="6" width="66.5703125" style="109" customWidth="1" outlineLevel="1"/>
    <col min="7" max="7" width="26.85546875" style="109" customWidth="1" outlineLevel="1"/>
    <col min="8" max="8" width="50.5703125" style="5" customWidth="1" outlineLevel="1"/>
    <col min="9" max="9" width="15" style="5" customWidth="1" outlineLevel="1"/>
    <col min="10" max="10" width="13.7109375" style="5" customWidth="1" outlineLevel="1"/>
    <col min="11" max="11" width="17.140625" style="110" customWidth="1" outlineLevel="1"/>
    <col min="12" max="12" width="11.5703125" style="107" customWidth="1" outlineLevel="1"/>
    <col min="13" max="13" width="18.7109375" style="4" customWidth="1" outlineLevel="1"/>
    <col min="14" max="14" width="17.85546875" style="7" customWidth="1" outlineLevel="1"/>
    <col min="15" max="15" width="16.140625" style="107" customWidth="1" outlineLevel="1"/>
    <col min="16" max="16" width="20.140625" style="108" customWidth="1"/>
    <col min="17" max="17" width="10.42578125" style="9" customWidth="1"/>
    <col min="18" max="18" width="12.140625" style="9" bestFit="1" customWidth="1"/>
    <col min="19" max="19" width="14.7109375" style="9" bestFit="1" customWidth="1"/>
    <col min="20" max="20" width="10.7109375" style="9" customWidth="1"/>
    <col min="21" max="21" width="9.140625" style="9"/>
    <col min="22" max="22" width="9.7109375" style="9" customWidth="1"/>
    <col min="23" max="23" width="10.7109375" style="9" customWidth="1"/>
    <col min="24" max="24" width="11.42578125" style="9" bestFit="1" customWidth="1"/>
    <col min="25" max="25" width="9.7109375" style="9" customWidth="1"/>
    <col min="26" max="26" width="11.42578125" style="9" bestFit="1" customWidth="1"/>
    <col min="27" max="27" width="9.140625" style="9"/>
    <col min="28" max="28" width="14.42578125" style="9" bestFit="1" customWidth="1"/>
    <col min="29" max="29" width="9.42578125" style="9" customWidth="1"/>
    <col min="30" max="30" width="11.42578125" style="9" customWidth="1"/>
    <col min="31" max="16384" width="9.140625" style="91"/>
  </cols>
  <sheetData>
    <row r="1" spans="1:30" s="10" customFormat="1" ht="59.25" customHeight="1" x14ac:dyDescent="0.4">
      <c r="C1" s="121" t="s">
        <v>0</v>
      </c>
      <c r="D1" s="121"/>
      <c r="E1" s="4"/>
      <c r="F1" s="5"/>
      <c r="G1" s="5"/>
      <c r="H1" s="5"/>
      <c r="I1" s="5"/>
      <c r="J1" s="5"/>
      <c r="K1" s="6"/>
      <c r="L1" s="2"/>
      <c r="M1" s="1"/>
      <c r="N1" s="7"/>
      <c r="O1" s="2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0" customFormat="1" ht="15" customHeight="1" x14ac:dyDescent="0.4">
      <c r="B2" s="11"/>
      <c r="D2" s="3"/>
      <c r="E2" s="4"/>
      <c r="F2" s="5"/>
      <c r="G2" s="5"/>
      <c r="H2" s="5"/>
      <c r="I2" s="5"/>
      <c r="J2" s="5"/>
      <c r="K2" s="6"/>
      <c r="L2" s="2"/>
      <c r="M2" s="1"/>
      <c r="N2" s="7"/>
      <c r="O2" s="2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14" customFormat="1" ht="21" customHeight="1" x14ac:dyDescent="0.25">
      <c r="B3" s="111" t="s">
        <v>1</v>
      </c>
      <c r="C3" s="113"/>
      <c r="D3" s="113"/>
      <c r="E3" s="111"/>
      <c r="F3" s="114"/>
      <c r="G3" s="12"/>
      <c r="H3" s="12"/>
      <c r="I3" s="12"/>
      <c r="J3" s="12"/>
      <c r="K3" s="13"/>
      <c r="N3" s="15"/>
      <c r="O3" s="16"/>
      <c r="P3" s="17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s="14" customFormat="1" ht="36" customHeight="1" x14ac:dyDescent="0.25">
      <c r="B4" s="122" t="s">
        <v>2</v>
      </c>
      <c r="C4" s="122"/>
      <c r="D4" s="122"/>
      <c r="E4" s="122"/>
      <c r="F4" s="112"/>
      <c r="G4" s="12"/>
      <c r="H4" s="12"/>
      <c r="I4" s="12"/>
      <c r="J4" s="12"/>
      <c r="K4" s="13"/>
      <c r="N4" s="15"/>
      <c r="O4" s="16"/>
      <c r="P4" s="17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s="14" customFormat="1" ht="20.25" customHeight="1" thickBot="1" x14ac:dyDescent="0.3">
      <c r="D5" s="112"/>
      <c r="E5" s="112"/>
      <c r="F5" s="112"/>
      <c r="K5" s="13"/>
      <c r="N5" s="15"/>
      <c r="O5" s="16"/>
      <c r="P5" s="17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10" customFormat="1" ht="13.5" customHeight="1" thickTop="1" thickBot="1" x14ac:dyDescent="0.3">
      <c r="D6" s="18"/>
      <c r="E6" s="19"/>
      <c r="F6" s="20"/>
      <c r="G6" s="20"/>
      <c r="H6" s="20"/>
      <c r="I6" s="20"/>
      <c r="J6" s="20"/>
      <c r="K6" s="21"/>
      <c r="L6" s="22"/>
      <c r="M6" s="22"/>
      <c r="N6" s="23"/>
      <c r="O6" s="22"/>
      <c r="P6" s="24"/>
      <c r="Q6" s="126" t="s">
        <v>3</v>
      </c>
      <c r="R6" s="124"/>
      <c r="S6" s="123" t="s">
        <v>4</v>
      </c>
      <c r="T6" s="124"/>
      <c r="U6" s="123" t="s">
        <v>5</v>
      </c>
      <c r="V6" s="124"/>
      <c r="W6" s="123" t="s">
        <v>6</v>
      </c>
      <c r="X6" s="124"/>
      <c r="Y6" s="123" t="s">
        <v>7</v>
      </c>
      <c r="Z6" s="124"/>
      <c r="AA6" s="123" t="s">
        <v>8</v>
      </c>
      <c r="AB6" s="124"/>
      <c r="AC6" s="123" t="s">
        <v>9</v>
      </c>
      <c r="AD6" s="125"/>
    </row>
    <row r="7" spans="1:30" s="31" customFormat="1" ht="51.6" customHeight="1" thickTop="1" x14ac:dyDescent="0.25">
      <c r="A7" s="119"/>
      <c r="B7" s="115" t="s">
        <v>10</v>
      </c>
      <c r="C7" s="25" t="s">
        <v>11</v>
      </c>
      <c r="D7" s="26" t="s">
        <v>12</v>
      </c>
      <c r="E7" s="25" t="s">
        <v>13</v>
      </c>
      <c r="F7" s="25" t="s">
        <v>14</v>
      </c>
      <c r="G7" s="25" t="s">
        <v>15</v>
      </c>
      <c r="H7" s="27" t="s">
        <v>16</v>
      </c>
      <c r="I7" s="25" t="s">
        <v>17</v>
      </c>
      <c r="J7" s="25" t="s">
        <v>18</v>
      </c>
      <c r="K7" s="25" t="s">
        <v>19</v>
      </c>
      <c r="L7" s="25" t="s">
        <v>20</v>
      </c>
      <c r="M7" s="25" t="s">
        <v>21</v>
      </c>
      <c r="N7" s="25" t="s">
        <v>22</v>
      </c>
      <c r="O7" s="25" t="s">
        <v>23</v>
      </c>
      <c r="P7" s="25" t="s">
        <v>24</v>
      </c>
      <c r="Q7" s="28" t="s">
        <v>25</v>
      </c>
      <c r="R7" s="29" t="s">
        <v>26</v>
      </c>
      <c r="S7" s="29" t="s">
        <v>25</v>
      </c>
      <c r="T7" s="29" t="s">
        <v>26</v>
      </c>
      <c r="U7" s="29" t="s">
        <v>25</v>
      </c>
      <c r="V7" s="29" t="s">
        <v>26</v>
      </c>
      <c r="W7" s="29" t="s">
        <v>25</v>
      </c>
      <c r="X7" s="29" t="s">
        <v>26</v>
      </c>
      <c r="Y7" s="29" t="s">
        <v>25</v>
      </c>
      <c r="Z7" s="29" t="s">
        <v>26</v>
      </c>
      <c r="AA7" s="29" t="s">
        <v>25</v>
      </c>
      <c r="AB7" s="29" t="s">
        <v>26</v>
      </c>
      <c r="AC7" s="29" t="s">
        <v>25</v>
      </c>
      <c r="AD7" s="30" t="s">
        <v>26</v>
      </c>
    </row>
    <row r="8" spans="1:30" s="31" customFormat="1" ht="25.5" customHeight="1" x14ac:dyDescent="0.25">
      <c r="A8" s="119"/>
      <c r="B8" s="116" t="s">
        <v>27</v>
      </c>
      <c r="C8" s="33" t="s">
        <v>28</v>
      </c>
      <c r="D8" s="34">
        <v>7898924769621</v>
      </c>
      <c r="E8" s="35" t="s">
        <v>29</v>
      </c>
      <c r="F8" s="31" t="s">
        <v>30</v>
      </c>
      <c r="G8" s="31" t="s">
        <v>31</v>
      </c>
      <c r="H8" s="33" t="s">
        <v>32</v>
      </c>
      <c r="I8" s="36" t="s">
        <v>33</v>
      </c>
      <c r="J8" s="36" t="s">
        <v>33</v>
      </c>
      <c r="K8" s="37" t="s">
        <v>34</v>
      </c>
      <c r="L8" s="38" t="s">
        <v>35</v>
      </c>
      <c r="M8" s="39" t="s">
        <v>36</v>
      </c>
      <c r="N8" s="40">
        <v>563417090001017</v>
      </c>
      <c r="O8" s="40" t="s">
        <v>37</v>
      </c>
      <c r="P8" s="41" t="s">
        <v>38</v>
      </c>
      <c r="Q8" s="42">
        <f t="shared" ref="Q8:Q39" si="0">ROUND(S8*IF($P8="Positiva",1.025,IF($P8="Negativa",1.028952)),2)</f>
        <v>987.79</v>
      </c>
      <c r="R8" s="43" t="s">
        <v>39</v>
      </c>
      <c r="S8" s="44">
        <v>963.69600000000003</v>
      </c>
      <c r="T8" s="45" t="s">
        <v>39</v>
      </c>
      <c r="U8" s="46">
        <f t="shared" ref="U8:U39" si="1">ROUND($S8*IF($P8="POSitiva",0.993939,IF($P8="NEGativa",0.993015)),2)</f>
        <v>957.86</v>
      </c>
      <c r="V8" s="43" t="s">
        <v>39</v>
      </c>
      <c r="W8" s="46">
        <f>ROUND(S8*IF($P8="Positiva",0.987952,IF($P8="Negativa",0.986128)),2)</f>
        <v>952.09</v>
      </c>
      <c r="X8" s="43" t="s">
        <v>39</v>
      </c>
      <c r="Y8" s="46">
        <f>ROUND(S8*IF($P8="Positiva",0.931818,IF($P8="Negativa",0.922175)),2)</f>
        <v>897.99</v>
      </c>
      <c r="Z8" s="43" t="s">
        <v>39</v>
      </c>
      <c r="AA8" s="46">
        <f t="shared" ref="AA8:AA13" si="2">ROUND(S8*IF($P8="Positiva",0.82,IF($P8="Negativa",0.798014)),2)</f>
        <v>790.23</v>
      </c>
      <c r="AB8" s="43" t="s">
        <v>39</v>
      </c>
      <c r="AC8" s="46">
        <f>ROUND(S8*IF($P8="Positiva",1,IF($P8="Negativa",0.868917)),2)</f>
        <v>963.7</v>
      </c>
      <c r="AD8" s="47" t="s">
        <v>39</v>
      </c>
    </row>
    <row r="9" spans="1:30" s="31" customFormat="1" ht="25.5" customHeight="1" x14ac:dyDescent="0.25">
      <c r="A9" s="119"/>
      <c r="B9" s="117" t="s">
        <v>27</v>
      </c>
      <c r="C9" s="49" t="s">
        <v>40</v>
      </c>
      <c r="D9" s="50">
        <v>7898924769638</v>
      </c>
      <c r="E9" s="51" t="s">
        <v>29</v>
      </c>
      <c r="F9" s="49" t="s">
        <v>41</v>
      </c>
      <c r="G9" s="52" t="s">
        <v>31</v>
      </c>
      <c r="H9" s="52" t="s">
        <v>32</v>
      </c>
      <c r="I9" s="53" t="s">
        <v>33</v>
      </c>
      <c r="J9" s="53" t="s">
        <v>33</v>
      </c>
      <c r="K9" s="54" t="s">
        <v>34</v>
      </c>
      <c r="L9" s="54" t="s">
        <v>35</v>
      </c>
      <c r="M9" s="55" t="s">
        <v>42</v>
      </c>
      <c r="N9" s="56">
        <v>563417090001117</v>
      </c>
      <c r="O9" s="56" t="s">
        <v>37</v>
      </c>
      <c r="P9" s="57" t="s">
        <v>38</v>
      </c>
      <c r="Q9" s="58">
        <f t="shared" si="0"/>
        <v>1876.77</v>
      </c>
      <c r="R9" s="59" t="s">
        <v>39</v>
      </c>
      <c r="S9" s="60">
        <v>1830.992</v>
      </c>
      <c r="T9" s="60" t="s">
        <v>39</v>
      </c>
      <c r="U9" s="61">
        <f t="shared" si="1"/>
        <v>1819.89</v>
      </c>
      <c r="V9" s="59" t="s">
        <v>39</v>
      </c>
      <c r="W9" s="61">
        <f>ROUND(S9*IF($P9="Positiva",0.987952,IF($P9="Negativa",0.986128)),2)</f>
        <v>1808.93</v>
      </c>
      <c r="X9" s="59" t="s">
        <v>39</v>
      </c>
      <c r="Y9" s="61">
        <f>ROUND(S9*IF($P9="Positiva",0.931818,IF($P9="Negativa",0.922175)),2)</f>
        <v>1706.15</v>
      </c>
      <c r="Z9" s="59" t="s">
        <v>39</v>
      </c>
      <c r="AA9" s="61">
        <f t="shared" si="2"/>
        <v>1501.41</v>
      </c>
      <c r="AB9" s="59" t="s">
        <v>39</v>
      </c>
      <c r="AC9" s="61">
        <f>ROUND(S9*IF($P9="Positiva",1,IF($P9="Negativa",0.868917)),2)</f>
        <v>1830.99</v>
      </c>
      <c r="AD9" s="62" t="s">
        <v>39</v>
      </c>
    </row>
    <row r="10" spans="1:30" s="31" customFormat="1" ht="25.5" customHeight="1" x14ac:dyDescent="0.25">
      <c r="A10" s="119"/>
      <c r="B10" s="116" t="s">
        <v>27</v>
      </c>
      <c r="C10" s="33" t="s">
        <v>43</v>
      </c>
      <c r="D10" s="34">
        <v>7898924769645</v>
      </c>
      <c r="E10" s="63" t="s">
        <v>29</v>
      </c>
      <c r="F10" s="33" t="s">
        <v>44</v>
      </c>
      <c r="G10" s="33" t="s">
        <v>31</v>
      </c>
      <c r="H10" s="33" t="s">
        <v>32</v>
      </c>
      <c r="I10" s="64" t="s">
        <v>33</v>
      </c>
      <c r="J10" s="64" t="s">
        <v>33</v>
      </c>
      <c r="K10" s="38" t="s">
        <v>34</v>
      </c>
      <c r="L10" s="38" t="s">
        <v>35</v>
      </c>
      <c r="M10" s="39" t="s">
        <v>45</v>
      </c>
      <c r="N10" s="40">
        <v>563417090000817</v>
      </c>
      <c r="O10" s="40" t="s">
        <v>37</v>
      </c>
      <c r="P10" s="41" t="s">
        <v>38</v>
      </c>
      <c r="Q10" s="65">
        <f t="shared" si="0"/>
        <v>3565.96</v>
      </c>
      <c r="R10" s="43" t="s">
        <v>39</v>
      </c>
      <c r="S10" s="45">
        <v>3478.9879999999998</v>
      </c>
      <c r="T10" s="45" t="s">
        <v>39</v>
      </c>
      <c r="U10" s="66">
        <f t="shared" si="1"/>
        <v>3457.9</v>
      </c>
      <c r="V10" s="43" t="s">
        <v>39</v>
      </c>
      <c r="W10" s="66">
        <f t="shared" ref="W10:W39" si="3">ROUND(S10*IF($P10="Positiva",0.987952,IF($P10="Negativa",0.986128)),2)</f>
        <v>3437.07</v>
      </c>
      <c r="X10" s="43" t="s">
        <v>39</v>
      </c>
      <c r="Y10" s="66">
        <f t="shared" ref="Y10:Y39" si="4">ROUND(S10*IF($P10="Positiva",0.931818,IF($P10="Negativa",0.922175)),2)</f>
        <v>3241.78</v>
      </c>
      <c r="Z10" s="43" t="s">
        <v>39</v>
      </c>
      <c r="AA10" s="66">
        <f t="shared" si="2"/>
        <v>2852.77</v>
      </c>
      <c r="AB10" s="43" t="s">
        <v>39</v>
      </c>
      <c r="AC10" s="66">
        <f t="shared" ref="AC10:AC39" si="5">ROUND(S10*IF($P10="Positiva",1,IF($P10="Negativa",0.868917)),2)</f>
        <v>3478.99</v>
      </c>
      <c r="AD10" s="47" t="s">
        <v>39</v>
      </c>
    </row>
    <row r="11" spans="1:30" s="31" customFormat="1" ht="25.5" customHeight="1" x14ac:dyDescent="0.25">
      <c r="A11" s="119"/>
      <c r="B11" s="116" t="s">
        <v>46</v>
      </c>
      <c r="C11" s="33" t="s">
        <v>47</v>
      </c>
      <c r="D11" s="34">
        <v>7898924769096</v>
      </c>
      <c r="E11" s="63" t="s">
        <v>48</v>
      </c>
      <c r="F11" s="33" t="s">
        <v>47</v>
      </c>
      <c r="G11" s="33" t="s">
        <v>49</v>
      </c>
      <c r="H11" s="33" t="s">
        <v>50</v>
      </c>
      <c r="I11" s="64" t="s">
        <v>33</v>
      </c>
      <c r="J11" s="64" t="s">
        <v>33</v>
      </c>
      <c r="K11" s="38" t="s">
        <v>34</v>
      </c>
      <c r="L11" s="38" t="s">
        <v>51</v>
      </c>
      <c r="M11" s="39" t="s">
        <v>52</v>
      </c>
      <c r="N11" s="40">
        <v>540218040000717</v>
      </c>
      <c r="O11" s="40" t="s">
        <v>33</v>
      </c>
      <c r="P11" s="41" t="s">
        <v>38</v>
      </c>
      <c r="Q11" s="65">
        <f t="shared" si="0"/>
        <v>2655.96</v>
      </c>
      <c r="R11" s="43">
        <f>ROUND(IF($P11="Positiva",$Q11/0.723358,IF($P11="Negativa",$Q11/0.751296)),2)</f>
        <v>3671.71</v>
      </c>
      <c r="S11" s="45">
        <v>2591.1819999999998</v>
      </c>
      <c r="T11" s="45">
        <f>ROUND(IF($P11="Positiva",$S11/0.723358,IF($P11="Negativa",$S11/0.750577)),2)</f>
        <v>3582.16</v>
      </c>
      <c r="U11" s="66">
        <f t="shared" si="1"/>
        <v>2575.48</v>
      </c>
      <c r="V11" s="43">
        <f>ROUND(IF($P11="Positiva",$U11/0.723358,IF($P11="Negativa",$U11/0.750402)),2)</f>
        <v>3560.45</v>
      </c>
      <c r="W11" s="66">
        <f t="shared" si="3"/>
        <v>2559.96</v>
      </c>
      <c r="X11" s="43">
        <f>ROUND(IF($P11="Positiva",$W11/0.723358,IF($P11="Negativa",$W11/0.75023)),2)</f>
        <v>3538.99</v>
      </c>
      <c r="Y11" s="66">
        <f t="shared" si="4"/>
        <v>2414.5100000000002</v>
      </c>
      <c r="Z11" s="43">
        <f>ROUND(IF($P11="Positiva",$Y11/0.723358,IF($P11="Negativa",$Y11/0.748624)),2)</f>
        <v>3337.92</v>
      </c>
      <c r="AA11" s="66">
        <f t="shared" si="2"/>
        <v>2124.77</v>
      </c>
      <c r="AB11" s="43">
        <f>ROUND(IF($P11="Positiva",$AA11/0.723358,IF($P11="Negativa",$AA11/0.745454)),2)</f>
        <v>2937.37</v>
      </c>
      <c r="AC11" s="66">
        <f t="shared" si="5"/>
        <v>2591.1799999999998</v>
      </c>
      <c r="AD11" s="47">
        <f>ROUND(IF($P11="Positiva",$AC11/0.723358,IF($P11="Negativa",$AC11/0.723358)),2)</f>
        <v>3582.15</v>
      </c>
    </row>
    <row r="12" spans="1:30" s="31" customFormat="1" ht="25.5" customHeight="1" x14ac:dyDescent="0.25">
      <c r="A12" s="119"/>
      <c r="B12" s="117" t="s">
        <v>53</v>
      </c>
      <c r="C12" s="49" t="s">
        <v>54</v>
      </c>
      <c r="D12" s="50">
        <v>7898924769010</v>
      </c>
      <c r="E12" s="51" t="s">
        <v>55</v>
      </c>
      <c r="F12" s="49" t="s">
        <v>56</v>
      </c>
      <c r="G12" s="69" t="s">
        <v>31</v>
      </c>
      <c r="H12" s="49" t="s">
        <v>57</v>
      </c>
      <c r="I12" s="70" t="s">
        <v>33</v>
      </c>
      <c r="J12" s="70" t="s">
        <v>33</v>
      </c>
      <c r="K12" s="54" t="s">
        <v>34</v>
      </c>
      <c r="L12" s="54" t="s">
        <v>58</v>
      </c>
      <c r="M12" s="55" t="s">
        <v>59</v>
      </c>
      <c r="N12" s="71">
        <v>540200201175311</v>
      </c>
      <c r="O12" s="56" t="s">
        <v>33</v>
      </c>
      <c r="P12" s="57" t="s">
        <v>60</v>
      </c>
      <c r="Q12" s="58">
        <f t="shared" si="0"/>
        <v>8746.17</v>
      </c>
      <c r="R12" s="59">
        <f>ROUND(IF($P12="Positiva",$Q12/0.723358,IF($P12="Negativa",$Q12/0.751296)),2)</f>
        <v>11641.44</v>
      </c>
      <c r="S12" s="60">
        <v>8500.0779999999995</v>
      </c>
      <c r="T12" s="59">
        <f>ROUND(IF($P12="Positiva",$S12/0.723358,IF($P12="Negativa",$S12/0.750577)),2)</f>
        <v>11324.72</v>
      </c>
      <c r="U12" s="61">
        <f t="shared" si="1"/>
        <v>8440.7000000000007</v>
      </c>
      <c r="V12" s="59">
        <f>ROUND(IF($P12="Positiva",$U12/0.723358,IF($P12="Negativa",$U12/0.750402)),2)</f>
        <v>11248.24</v>
      </c>
      <c r="W12" s="61">
        <f t="shared" si="3"/>
        <v>8382.16</v>
      </c>
      <c r="X12" s="59">
        <f>ROUND(IF($P12="Positiva",$W12/0.723358,IF($P12="Negativa",$W12/0.75023)),2)</f>
        <v>11172.79</v>
      </c>
      <c r="Y12" s="61">
        <f t="shared" si="4"/>
        <v>7838.56</v>
      </c>
      <c r="Z12" s="59">
        <f>ROUND(IF($P12="Positiva",$Y12/0.723358,IF($P12="Negativa",$Y12/0.748624)),2)</f>
        <v>10470.620000000001</v>
      </c>
      <c r="AA12" s="61">
        <f t="shared" si="2"/>
        <v>6783.18</v>
      </c>
      <c r="AB12" s="59">
        <f>ROUND(IF($P12="Positiva",$AA12/0.723358,IF($P12="Negativa",$AA12/0.745454)),2)</f>
        <v>9099.39</v>
      </c>
      <c r="AC12" s="61">
        <f t="shared" si="5"/>
        <v>7385.86</v>
      </c>
      <c r="AD12" s="62">
        <f>ROUND(IF($P12="Positiva",$AC12/0.723358,IF($P12="Negativa",$AC12/0.723358)),2)</f>
        <v>10210.52</v>
      </c>
    </row>
    <row r="13" spans="1:30" s="31" customFormat="1" ht="25.5" customHeight="1" x14ac:dyDescent="0.25">
      <c r="A13" s="119"/>
      <c r="B13" s="116" t="s">
        <v>61</v>
      </c>
      <c r="C13" s="33" t="s">
        <v>62</v>
      </c>
      <c r="D13" s="34">
        <v>7898924769461</v>
      </c>
      <c r="E13" s="63" t="s">
        <v>63</v>
      </c>
      <c r="F13" s="33" t="s">
        <v>64</v>
      </c>
      <c r="G13" s="72" t="s">
        <v>31</v>
      </c>
      <c r="H13" s="33" t="s">
        <v>65</v>
      </c>
      <c r="I13" s="64" t="s">
        <v>37</v>
      </c>
      <c r="J13" s="64" t="s">
        <v>37</v>
      </c>
      <c r="K13" s="38" t="s">
        <v>34</v>
      </c>
      <c r="L13" s="38" t="s">
        <v>66</v>
      </c>
      <c r="M13" s="73" t="s">
        <v>67</v>
      </c>
      <c r="N13" s="74">
        <v>540218090001217</v>
      </c>
      <c r="O13" s="75" t="s">
        <v>37</v>
      </c>
      <c r="P13" s="41" t="s">
        <v>38</v>
      </c>
      <c r="Q13" s="65">
        <f t="shared" si="0"/>
        <v>968.07</v>
      </c>
      <c r="R13" s="43" t="s">
        <v>39</v>
      </c>
      <c r="S13" s="45">
        <v>944.45799999999997</v>
      </c>
      <c r="T13" s="45" t="s">
        <v>39</v>
      </c>
      <c r="U13" s="66">
        <f t="shared" si="1"/>
        <v>938.73</v>
      </c>
      <c r="V13" s="43" t="s">
        <v>39</v>
      </c>
      <c r="W13" s="66">
        <f t="shared" si="3"/>
        <v>933.08</v>
      </c>
      <c r="X13" s="43" t="s">
        <v>39</v>
      </c>
      <c r="Y13" s="66">
        <f t="shared" si="4"/>
        <v>880.06</v>
      </c>
      <c r="Z13" s="43" t="s">
        <v>39</v>
      </c>
      <c r="AA13" s="66">
        <f t="shared" si="2"/>
        <v>774.46</v>
      </c>
      <c r="AB13" s="43" t="s">
        <v>39</v>
      </c>
      <c r="AC13" s="66">
        <f t="shared" si="5"/>
        <v>944.46</v>
      </c>
      <c r="AD13" s="47" t="s">
        <v>39</v>
      </c>
    </row>
    <row r="14" spans="1:30" s="31" customFormat="1" ht="25.5" customHeight="1" x14ac:dyDescent="0.25">
      <c r="A14" s="119"/>
      <c r="B14" s="117" t="s">
        <v>61</v>
      </c>
      <c r="C14" s="49" t="s">
        <v>68</v>
      </c>
      <c r="D14" s="50">
        <v>7898924769478</v>
      </c>
      <c r="E14" s="51" t="s">
        <v>63</v>
      </c>
      <c r="F14" s="76" t="s">
        <v>69</v>
      </c>
      <c r="G14" s="69" t="s">
        <v>31</v>
      </c>
      <c r="H14" s="49" t="s">
        <v>65</v>
      </c>
      <c r="I14" s="70" t="s">
        <v>37</v>
      </c>
      <c r="J14" s="70" t="s">
        <v>37</v>
      </c>
      <c r="K14" s="54" t="s">
        <v>34</v>
      </c>
      <c r="L14" s="54" t="s">
        <v>66</v>
      </c>
      <c r="M14" s="55" t="s">
        <v>70</v>
      </c>
      <c r="N14" s="77">
        <v>540218090001317</v>
      </c>
      <c r="O14" s="78" t="s">
        <v>37</v>
      </c>
      <c r="P14" s="57" t="s">
        <v>38</v>
      </c>
      <c r="Q14" s="58">
        <f t="shared" si="0"/>
        <v>1839.38</v>
      </c>
      <c r="R14" s="59" t="s">
        <v>39</v>
      </c>
      <c r="S14" s="60">
        <v>1794.518</v>
      </c>
      <c r="T14" s="60" t="s">
        <v>39</v>
      </c>
      <c r="U14" s="61">
        <f t="shared" si="1"/>
        <v>1783.64</v>
      </c>
      <c r="V14" s="59" t="s">
        <v>39</v>
      </c>
      <c r="W14" s="61">
        <f t="shared" si="3"/>
        <v>1772.9</v>
      </c>
      <c r="X14" s="59" t="s">
        <v>39</v>
      </c>
      <c r="Y14" s="61">
        <f t="shared" si="4"/>
        <v>1672.16</v>
      </c>
      <c r="Z14" s="59" t="s">
        <v>39</v>
      </c>
      <c r="AA14" s="61">
        <v>1471.51</v>
      </c>
      <c r="AB14" s="59" t="s">
        <v>39</v>
      </c>
      <c r="AC14" s="61">
        <f t="shared" si="5"/>
        <v>1794.52</v>
      </c>
      <c r="AD14" s="62" t="s">
        <v>39</v>
      </c>
    </row>
    <row r="15" spans="1:30" s="31" customFormat="1" ht="25.5" customHeight="1" x14ac:dyDescent="0.25">
      <c r="A15" s="119"/>
      <c r="B15" s="116" t="s">
        <v>71</v>
      </c>
      <c r="C15" s="33" t="s">
        <v>72</v>
      </c>
      <c r="D15" s="34">
        <v>7898924769072</v>
      </c>
      <c r="E15" s="63" t="s">
        <v>73</v>
      </c>
      <c r="F15" s="72" t="s">
        <v>74</v>
      </c>
      <c r="G15" s="72" t="s">
        <v>31</v>
      </c>
      <c r="H15" s="63" t="s">
        <v>75</v>
      </c>
      <c r="I15" s="67" t="s">
        <v>33</v>
      </c>
      <c r="J15" s="67" t="s">
        <v>33</v>
      </c>
      <c r="K15" s="38" t="s">
        <v>34</v>
      </c>
      <c r="L15" s="32" t="s">
        <v>35</v>
      </c>
      <c r="M15" s="32" t="s">
        <v>76</v>
      </c>
      <c r="N15" s="40">
        <v>540218090001917</v>
      </c>
      <c r="O15" s="32" t="s">
        <v>37</v>
      </c>
      <c r="P15" s="32" t="s">
        <v>38</v>
      </c>
      <c r="Q15" s="65">
        <f t="shared" si="0"/>
        <v>1957.68</v>
      </c>
      <c r="R15" s="43" t="s">
        <v>39</v>
      </c>
      <c r="S15" s="45">
        <v>1909.9280000000001</v>
      </c>
      <c r="T15" s="45" t="s">
        <v>39</v>
      </c>
      <c r="U15" s="32">
        <f t="shared" si="1"/>
        <v>1898.35</v>
      </c>
      <c r="V15" s="32" t="s">
        <v>39</v>
      </c>
      <c r="W15" s="32">
        <f t="shared" si="3"/>
        <v>1886.92</v>
      </c>
      <c r="X15" s="32" t="s">
        <v>39</v>
      </c>
      <c r="Y15" s="66">
        <v>1779.7</v>
      </c>
      <c r="Z15" s="32" t="s">
        <v>39</v>
      </c>
      <c r="AA15" s="32">
        <f t="shared" ref="AA15:AA24" si="6">ROUND(S15*IF($P15="Positiva",0.82,IF($P15="Negativa",0.798014)),2)</f>
        <v>1566.14</v>
      </c>
      <c r="AB15" s="32" t="s">
        <v>39</v>
      </c>
      <c r="AC15" s="32">
        <f t="shared" si="5"/>
        <v>1909.93</v>
      </c>
      <c r="AD15" s="47" t="s">
        <v>39</v>
      </c>
    </row>
    <row r="16" spans="1:30" s="31" customFormat="1" ht="25.5" customHeight="1" x14ac:dyDescent="0.25">
      <c r="A16" s="119"/>
      <c r="B16" s="117" t="s">
        <v>71</v>
      </c>
      <c r="C16" s="49" t="s">
        <v>77</v>
      </c>
      <c r="D16" s="50">
        <v>7898924769157</v>
      </c>
      <c r="E16" s="51" t="s">
        <v>73</v>
      </c>
      <c r="F16" s="76" t="s">
        <v>78</v>
      </c>
      <c r="G16" s="69" t="s">
        <v>31</v>
      </c>
      <c r="H16" s="49" t="s">
        <v>75</v>
      </c>
      <c r="I16" s="70" t="s">
        <v>33</v>
      </c>
      <c r="J16" s="70" t="s">
        <v>33</v>
      </c>
      <c r="K16" s="54" t="s">
        <v>34</v>
      </c>
      <c r="L16" s="54" t="s">
        <v>35</v>
      </c>
      <c r="M16" s="55" t="s">
        <v>79</v>
      </c>
      <c r="N16" s="56">
        <v>540218090002117</v>
      </c>
      <c r="O16" s="78" t="s">
        <v>37</v>
      </c>
      <c r="P16" s="57" t="s">
        <v>38</v>
      </c>
      <c r="Q16" s="58">
        <f t="shared" si="0"/>
        <v>3719.62</v>
      </c>
      <c r="R16" s="59" t="s">
        <v>39</v>
      </c>
      <c r="S16" s="60">
        <v>3628.9</v>
      </c>
      <c r="T16" s="60" t="s">
        <v>39</v>
      </c>
      <c r="U16" s="61">
        <v>3606.9</v>
      </c>
      <c r="V16" s="59" t="s">
        <v>39</v>
      </c>
      <c r="W16" s="61">
        <f t="shared" si="3"/>
        <v>3585.18</v>
      </c>
      <c r="X16" s="59" t="s">
        <v>39</v>
      </c>
      <c r="Y16" s="61">
        <f t="shared" si="4"/>
        <v>3381.47</v>
      </c>
      <c r="Z16" s="59" t="s">
        <v>39</v>
      </c>
      <c r="AA16" s="61">
        <f t="shared" si="6"/>
        <v>2975.7</v>
      </c>
      <c r="AB16" s="59" t="s">
        <v>39</v>
      </c>
      <c r="AC16" s="61">
        <f t="shared" si="5"/>
        <v>3628.9</v>
      </c>
      <c r="AD16" s="62" t="s">
        <v>39</v>
      </c>
    </row>
    <row r="17" spans="1:30" s="31" customFormat="1" ht="25.5" customHeight="1" x14ac:dyDescent="0.25">
      <c r="A17" s="119"/>
      <c r="B17" s="116" t="s">
        <v>71</v>
      </c>
      <c r="C17" s="33" t="s">
        <v>80</v>
      </c>
      <c r="D17" s="34">
        <v>7898924769263</v>
      </c>
      <c r="E17" s="63" t="s">
        <v>73</v>
      </c>
      <c r="F17" s="72" t="s">
        <v>81</v>
      </c>
      <c r="G17" s="72" t="s">
        <v>31</v>
      </c>
      <c r="H17" s="63" t="s">
        <v>75</v>
      </c>
      <c r="I17" s="67" t="s">
        <v>33</v>
      </c>
      <c r="J17" s="67" t="s">
        <v>33</v>
      </c>
      <c r="K17" s="38" t="s">
        <v>34</v>
      </c>
      <c r="L17" s="32" t="s">
        <v>35</v>
      </c>
      <c r="M17" s="32" t="s">
        <v>82</v>
      </c>
      <c r="N17" s="40">
        <v>540218090002317</v>
      </c>
      <c r="O17" s="32" t="s">
        <v>37</v>
      </c>
      <c r="P17" s="32" t="s">
        <v>38</v>
      </c>
      <c r="Q17" s="65">
        <f t="shared" si="0"/>
        <v>9798.06</v>
      </c>
      <c r="R17" s="43" t="s">
        <v>39</v>
      </c>
      <c r="S17" s="45">
        <v>9559.08</v>
      </c>
      <c r="T17" s="45" t="s">
        <v>39</v>
      </c>
      <c r="U17" s="32">
        <f t="shared" si="1"/>
        <v>9501.14</v>
      </c>
      <c r="V17" s="32" t="s">
        <v>39</v>
      </c>
      <c r="W17" s="32">
        <f t="shared" si="3"/>
        <v>9443.91</v>
      </c>
      <c r="X17" s="32" t="s">
        <v>39</v>
      </c>
      <c r="Y17" s="32">
        <f t="shared" si="4"/>
        <v>8907.32</v>
      </c>
      <c r="Z17" s="32" t="s">
        <v>39</v>
      </c>
      <c r="AA17" s="32">
        <f t="shared" si="6"/>
        <v>7838.45</v>
      </c>
      <c r="AB17" s="32" t="s">
        <v>39</v>
      </c>
      <c r="AC17" s="32">
        <f t="shared" si="5"/>
        <v>9559.08</v>
      </c>
      <c r="AD17" s="47" t="s">
        <v>39</v>
      </c>
    </row>
    <row r="18" spans="1:30" s="31" customFormat="1" ht="25.5" customHeight="1" x14ac:dyDescent="0.2">
      <c r="A18" s="119"/>
      <c r="B18" s="117" t="s">
        <v>83</v>
      </c>
      <c r="C18" s="49" t="s">
        <v>84</v>
      </c>
      <c r="D18" s="50">
        <v>7898924769034</v>
      </c>
      <c r="E18" s="79" t="s">
        <v>85</v>
      </c>
      <c r="F18" s="49" t="s">
        <v>86</v>
      </c>
      <c r="G18" s="49" t="s">
        <v>49</v>
      </c>
      <c r="H18" s="49" t="s">
        <v>87</v>
      </c>
      <c r="I18" s="70" t="s">
        <v>33</v>
      </c>
      <c r="J18" s="70" t="s">
        <v>33</v>
      </c>
      <c r="K18" s="54" t="s">
        <v>34</v>
      </c>
      <c r="L18" s="54" t="s">
        <v>88</v>
      </c>
      <c r="M18" s="55" t="s">
        <v>89</v>
      </c>
      <c r="N18" s="56">
        <v>540200101170210</v>
      </c>
      <c r="O18" s="56" t="s">
        <v>33</v>
      </c>
      <c r="P18" s="57" t="s">
        <v>60</v>
      </c>
      <c r="Q18" s="58">
        <v>6990.91</v>
      </c>
      <c r="R18" s="59">
        <f>ROUND(IF($P18="Positiva",$Q18/0.723358,IF($P18="Negativa",$Q18/0.751296)),2)</f>
        <v>9305.1299999999992</v>
      </c>
      <c r="S18" s="60">
        <v>6794.21</v>
      </c>
      <c r="T18" s="59">
        <f>ROUND(IF($P18="Positiva",$S18/0.723358,IF($P18="Negativa",$S18/0.750577)),2)</f>
        <v>9051.98</v>
      </c>
      <c r="U18" s="61">
        <f t="shared" si="1"/>
        <v>6746.75</v>
      </c>
      <c r="V18" s="59">
        <f>ROUND(IF($P18="Positiva",$U18/0.723358,IF($P18="Negativa",$U18/0.750402)),2)</f>
        <v>8990.85</v>
      </c>
      <c r="W18" s="61">
        <f t="shared" si="3"/>
        <v>6699.96</v>
      </c>
      <c r="X18" s="59">
        <f>ROUND(IF($P18="Positiva",$W18/0.723358,IF($P18="Negativa",$W18/0.75023)),2)</f>
        <v>8930.5400000000009</v>
      </c>
      <c r="Y18" s="61">
        <f t="shared" si="4"/>
        <v>6265.45</v>
      </c>
      <c r="Z18" s="61">
        <f>ROUND(IF($P18="Positiva",$Y18/0.723358,IF($P18="Negativa",$Y18/0.748624)),2)</f>
        <v>8369.2900000000009</v>
      </c>
      <c r="AA18" s="61">
        <f t="shared" si="6"/>
        <v>5421.87</v>
      </c>
      <c r="AB18" s="59">
        <f>ROUND(IF($P18="Positiva",$AA18/0.723358,IF($P18="Negativa",$AA18/0.745454)),2)</f>
        <v>7273.25</v>
      </c>
      <c r="AC18" s="61">
        <f t="shared" si="5"/>
        <v>5903.6</v>
      </c>
      <c r="AD18" s="62">
        <f>ROUND(IF($P18="Positiva",$AC18/0.723358,IF($P18="Negativa",$AC18/0.723358)),2)</f>
        <v>8161.38</v>
      </c>
    </row>
    <row r="19" spans="1:30" s="31" customFormat="1" ht="25.5" customHeight="1" x14ac:dyDescent="0.25">
      <c r="A19" s="119"/>
      <c r="B19" s="116" t="s">
        <v>90</v>
      </c>
      <c r="C19" s="33" t="s">
        <v>91</v>
      </c>
      <c r="D19" s="34">
        <v>7898924769379</v>
      </c>
      <c r="E19" s="63" t="s">
        <v>92</v>
      </c>
      <c r="F19" s="72" t="s">
        <v>93</v>
      </c>
      <c r="G19" s="72" t="s">
        <v>31</v>
      </c>
      <c r="H19" s="63" t="s">
        <v>32</v>
      </c>
      <c r="I19" s="67" t="s">
        <v>33</v>
      </c>
      <c r="J19" s="67" t="s">
        <v>33</v>
      </c>
      <c r="K19" s="38" t="s">
        <v>34</v>
      </c>
      <c r="L19" s="32" t="s">
        <v>35</v>
      </c>
      <c r="M19" s="32" t="s">
        <v>94</v>
      </c>
      <c r="N19" s="40">
        <v>540218070000817</v>
      </c>
      <c r="O19" s="32" t="s">
        <v>37</v>
      </c>
      <c r="P19" s="32" t="s">
        <v>38</v>
      </c>
      <c r="Q19" s="65">
        <f t="shared" si="0"/>
        <v>987.79</v>
      </c>
      <c r="R19" s="43" t="s">
        <v>39</v>
      </c>
      <c r="S19" s="45">
        <v>963.69600000000003</v>
      </c>
      <c r="T19" s="45" t="s">
        <v>39</v>
      </c>
      <c r="U19" s="66">
        <f t="shared" si="1"/>
        <v>957.86</v>
      </c>
      <c r="V19" s="32" t="s">
        <v>39</v>
      </c>
      <c r="W19" s="66">
        <f t="shared" si="3"/>
        <v>952.09</v>
      </c>
      <c r="X19" s="32" t="s">
        <v>39</v>
      </c>
      <c r="Y19" s="66">
        <f t="shared" si="4"/>
        <v>897.99</v>
      </c>
      <c r="Z19" s="32" t="s">
        <v>39</v>
      </c>
      <c r="AA19" s="66">
        <f t="shared" si="6"/>
        <v>790.23</v>
      </c>
      <c r="AB19" s="32" t="s">
        <v>39</v>
      </c>
      <c r="AC19" s="66">
        <f t="shared" si="5"/>
        <v>963.7</v>
      </c>
      <c r="AD19" s="47" t="s">
        <v>39</v>
      </c>
    </row>
    <row r="20" spans="1:30" s="31" customFormat="1" ht="25.5" customHeight="1" x14ac:dyDescent="0.25">
      <c r="A20" s="119"/>
      <c r="B20" s="117" t="s">
        <v>90</v>
      </c>
      <c r="C20" s="49" t="s">
        <v>95</v>
      </c>
      <c r="D20" s="80">
        <v>7898924769386</v>
      </c>
      <c r="E20" s="69" t="s">
        <v>92</v>
      </c>
      <c r="F20" s="69" t="s">
        <v>96</v>
      </c>
      <c r="G20" s="69" t="s">
        <v>31</v>
      </c>
      <c r="H20" s="69" t="s">
        <v>32</v>
      </c>
      <c r="I20" s="70" t="s">
        <v>33</v>
      </c>
      <c r="J20" s="70" t="s">
        <v>33</v>
      </c>
      <c r="K20" s="54" t="s">
        <v>34</v>
      </c>
      <c r="L20" s="54" t="s">
        <v>35</v>
      </c>
      <c r="M20" s="54" t="s">
        <v>97</v>
      </c>
      <c r="N20" s="56">
        <v>540218070000917</v>
      </c>
      <c r="O20" s="54" t="s">
        <v>37</v>
      </c>
      <c r="P20" s="54" t="s">
        <v>38</v>
      </c>
      <c r="Q20" s="58">
        <f t="shared" si="0"/>
        <v>1876.77</v>
      </c>
      <c r="R20" s="59" t="s">
        <v>39</v>
      </c>
      <c r="S20" s="60">
        <v>1830.992</v>
      </c>
      <c r="T20" s="60" t="s">
        <v>39</v>
      </c>
      <c r="U20" s="61">
        <f t="shared" si="1"/>
        <v>1819.89</v>
      </c>
      <c r="V20" s="59" t="s">
        <v>39</v>
      </c>
      <c r="W20" s="61">
        <f t="shared" si="3"/>
        <v>1808.93</v>
      </c>
      <c r="X20" s="59" t="s">
        <v>39</v>
      </c>
      <c r="Y20" s="61">
        <f t="shared" si="4"/>
        <v>1706.15</v>
      </c>
      <c r="Z20" s="59" t="s">
        <v>39</v>
      </c>
      <c r="AA20" s="61">
        <f t="shared" si="6"/>
        <v>1501.41</v>
      </c>
      <c r="AB20" s="59" t="s">
        <v>39</v>
      </c>
      <c r="AC20" s="61">
        <f t="shared" si="5"/>
        <v>1830.99</v>
      </c>
      <c r="AD20" s="62" t="s">
        <v>39</v>
      </c>
    </row>
    <row r="21" spans="1:30" s="31" customFormat="1" ht="25.5" customHeight="1" x14ac:dyDescent="0.25">
      <c r="A21" s="119"/>
      <c r="B21" s="116" t="s">
        <v>90</v>
      </c>
      <c r="C21" s="33" t="s">
        <v>98</v>
      </c>
      <c r="D21" s="81">
        <v>7898924769393</v>
      </c>
      <c r="E21" s="63" t="s">
        <v>92</v>
      </c>
      <c r="F21" s="82" t="s">
        <v>99</v>
      </c>
      <c r="G21" s="72" t="s">
        <v>31</v>
      </c>
      <c r="H21" s="33" t="s">
        <v>32</v>
      </c>
      <c r="I21" s="67" t="s">
        <v>33</v>
      </c>
      <c r="J21" s="67" t="s">
        <v>33</v>
      </c>
      <c r="K21" s="38" t="s">
        <v>34</v>
      </c>
      <c r="L21" s="32" t="s">
        <v>35</v>
      </c>
      <c r="M21" s="39" t="s">
        <v>100</v>
      </c>
      <c r="N21" s="40">
        <v>540218070001017</v>
      </c>
      <c r="O21" s="32" t="s">
        <v>37</v>
      </c>
      <c r="P21" s="41" t="s">
        <v>38</v>
      </c>
      <c r="Q21" s="65">
        <f t="shared" si="0"/>
        <v>3565.96</v>
      </c>
      <c r="R21" s="43" t="s">
        <v>39</v>
      </c>
      <c r="S21" s="45">
        <v>3478.9879999999998</v>
      </c>
      <c r="T21" s="45" t="s">
        <v>39</v>
      </c>
      <c r="U21" s="66">
        <f t="shared" si="1"/>
        <v>3457.9</v>
      </c>
      <c r="V21" s="32" t="s">
        <v>39</v>
      </c>
      <c r="W21" s="66">
        <f t="shared" si="3"/>
        <v>3437.07</v>
      </c>
      <c r="X21" s="32" t="s">
        <v>39</v>
      </c>
      <c r="Y21" s="66">
        <f t="shared" si="4"/>
        <v>3241.78</v>
      </c>
      <c r="Z21" s="32" t="s">
        <v>39</v>
      </c>
      <c r="AA21" s="66">
        <f t="shared" si="6"/>
        <v>2852.77</v>
      </c>
      <c r="AB21" s="32" t="s">
        <v>39</v>
      </c>
      <c r="AC21" s="66">
        <f t="shared" si="5"/>
        <v>3478.99</v>
      </c>
      <c r="AD21" s="47" t="s">
        <v>39</v>
      </c>
    </row>
    <row r="22" spans="1:30" s="31" customFormat="1" ht="25.5" customHeight="1" x14ac:dyDescent="0.25">
      <c r="A22" s="119"/>
      <c r="B22" s="117" t="s">
        <v>101</v>
      </c>
      <c r="C22" s="49" t="s">
        <v>102</v>
      </c>
      <c r="D22" s="50">
        <v>7898924769515</v>
      </c>
      <c r="E22" s="51" t="s">
        <v>63</v>
      </c>
      <c r="F22" s="49" t="s">
        <v>103</v>
      </c>
      <c r="G22" s="49" t="s">
        <v>31</v>
      </c>
      <c r="H22" s="51" t="s">
        <v>65</v>
      </c>
      <c r="I22" s="48" t="s">
        <v>37</v>
      </c>
      <c r="J22" s="48" t="s">
        <v>37</v>
      </c>
      <c r="K22" s="54" t="s">
        <v>34</v>
      </c>
      <c r="L22" s="54" t="s">
        <v>66</v>
      </c>
      <c r="M22" s="83" t="s">
        <v>104</v>
      </c>
      <c r="N22" s="78">
        <v>540218100002817</v>
      </c>
      <c r="O22" s="78" t="s">
        <v>37</v>
      </c>
      <c r="P22" s="57" t="s">
        <v>38</v>
      </c>
      <c r="Q22" s="58">
        <v>854.14</v>
      </c>
      <c r="R22" s="59" t="s">
        <v>39</v>
      </c>
      <c r="S22" s="60">
        <v>833.3</v>
      </c>
      <c r="T22" s="60" t="s">
        <v>39</v>
      </c>
      <c r="U22" s="54">
        <f t="shared" si="1"/>
        <v>828.25</v>
      </c>
      <c r="V22" s="59" t="s">
        <v>39</v>
      </c>
      <c r="W22" s="54">
        <f t="shared" si="3"/>
        <v>823.26</v>
      </c>
      <c r="X22" s="59"/>
      <c r="Y22" s="54" t="s">
        <v>105</v>
      </c>
      <c r="Z22" s="59" t="s">
        <v>39</v>
      </c>
      <c r="AA22" s="54">
        <f t="shared" si="6"/>
        <v>683.31</v>
      </c>
      <c r="AB22" s="59" t="s">
        <v>39</v>
      </c>
      <c r="AC22" s="54">
        <f t="shared" si="5"/>
        <v>833.3</v>
      </c>
      <c r="AD22" s="62" t="s">
        <v>39</v>
      </c>
    </row>
    <row r="23" spans="1:30" s="31" customFormat="1" ht="25.5" customHeight="1" x14ac:dyDescent="0.25">
      <c r="A23" s="119"/>
      <c r="B23" s="116" t="s">
        <v>106</v>
      </c>
      <c r="C23" s="33" t="s">
        <v>107</v>
      </c>
      <c r="D23" s="81">
        <v>7898924769522</v>
      </c>
      <c r="E23" s="63" t="s">
        <v>63</v>
      </c>
      <c r="F23" s="33" t="s">
        <v>108</v>
      </c>
      <c r="G23" s="33" t="s">
        <v>31</v>
      </c>
      <c r="H23" s="63" t="s">
        <v>65</v>
      </c>
      <c r="I23" s="32" t="s">
        <v>37</v>
      </c>
      <c r="J23" s="32" t="s">
        <v>37</v>
      </c>
      <c r="K23" s="38" t="s">
        <v>34</v>
      </c>
      <c r="L23" s="38" t="s">
        <v>66</v>
      </c>
      <c r="M23" s="84" t="s">
        <v>109</v>
      </c>
      <c r="N23" s="75">
        <v>540218100003017</v>
      </c>
      <c r="O23" s="75" t="s">
        <v>37</v>
      </c>
      <c r="P23" s="41" t="s">
        <v>38</v>
      </c>
      <c r="Q23" s="65">
        <f t="shared" si="0"/>
        <v>1708.27</v>
      </c>
      <c r="R23" s="43" t="s">
        <v>39</v>
      </c>
      <c r="S23" s="45">
        <v>1666.6089999999999</v>
      </c>
      <c r="T23" s="32" t="s">
        <v>39</v>
      </c>
      <c r="U23" s="66">
        <f t="shared" si="1"/>
        <v>1656.51</v>
      </c>
      <c r="V23" s="32" t="s">
        <v>39</v>
      </c>
      <c r="W23" s="66">
        <f t="shared" si="3"/>
        <v>1646.53</v>
      </c>
      <c r="X23" s="43" t="s">
        <v>39</v>
      </c>
      <c r="Y23" s="66">
        <f t="shared" si="4"/>
        <v>1552.98</v>
      </c>
      <c r="Z23" s="43" t="s">
        <v>39</v>
      </c>
      <c r="AA23" s="66">
        <f t="shared" si="6"/>
        <v>1366.62</v>
      </c>
      <c r="AB23" s="43" t="s">
        <v>39</v>
      </c>
      <c r="AC23" s="66">
        <f t="shared" si="5"/>
        <v>1666.61</v>
      </c>
      <c r="AD23" s="47" t="s">
        <v>39</v>
      </c>
    </row>
    <row r="24" spans="1:30" s="31" customFormat="1" ht="25.5" customHeight="1" x14ac:dyDescent="0.25">
      <c r="A24" s="119"/>
      <c r="B24" s="117" t="s">
        <v>106</v>
      </c>
      <c r="C24" s="49" t="s">
        <v>110</v>
      </c>
      <c r="D24" s="50">
        <v>7898924769539</v>
      </c>
      <c r="E24" s="51" t="s">
        <v>63</v>
      </c>
      <c r="F24" s="49" t="s">
        <v>111</v>
      </c>
      <c r="G24" s="49" t="s">
        <v>31</v>
      </c>
      <c r="H24" s="51" t="s">
        <v>65</v>
      </c>
      <c r="I24" s="48" t="s">
        <v>33</v>
      </c>
      <c r="J24" s="48" t="s">
        <v>33</v>
      </c>
      <c r="K24" s="54" t="s">
        <v>34</v>
      </c>
      <c r="L24" s="54" t="s">
        <v>66</v>
      </c>
      <c r="M24" s="83" t="s">
        <v>112</v>
      </c>
      <c r="N24" s="78">
        <v>540218100003117</v>
      </c>
      <c r="O24" s="78" t="s">
        <v>37</v>
      </c>
      <c r="P24" s="57" t="s">
        <v>38</v>
      </c>
      <c r="Q24" s="58">
        <f t="shared" si="0"/>
        <v>3416.57</v>
      </c>
      <c r="R24" s="59" t="s">
        <v>39</v>
      </c>
      <c r="S24" s="60">
        <v>3333.239</v>
      </c>
      <c r="T24" s="60" t="s">
        <v>39</v>
      </c>
      <c r="U24" s="61">
        <f t="shared" si="1"/>
        <v>3313.04</v>
      </c>
      <c r="V24" s="59" t="s">
        <v>39</v>
      </c>
      <c r="W24" s="61">
        <f t="shared" si="3"/>
        <v>3293.08</v>
      </c>
      <c r="X24" s="59" t="s">
        <v>39</v>
      </c>
      <c r="Y24" s="61">
        <f t="shared" si="4"/>
        <v>3105.97</v>
      </c>
      <c r="Z24" s="59" t="s">
        <v>39</v>
      </c>
      <c r="AA24" s="61">
        <f t="shared" si="6"/>
        <v>2733.26</v>
      </c>
      <c r="AB24" s="59" t="s">
        <v>39</v>
      </c>
      <c r="AC24" s="61">
        <f t="shared" si="5"/>
        <v>3333.24</v>
      </c>
      <c r="AD24" s="62" t="s">
        <v>39</v>
      </c>
    </row>
    <row r="25" spans="1:30" s="31" customFormat="1" ht="25.5" customHeight="1" x14ac:dyDescent="0.25">
      <c r="A25" s="119"/>
      <c r="B25" s="116" t="s">
        <v>106</v>
      </c>
      <c r="C25" s="33" t="s">
        <v>113</v>
      </c>
      <c r="D25" s="81">
        <v>7898924769546</v>
      </c>
      <c r="E25" s="63" t="s">
        <v>63</v>
      </c>
      <c r="F25" s="33" t="s">
        <v>114</v>
      </c>
      <c r="G25" s="33" t="s">
        <v>31</v>
      </c>
      <c r="H25" s="63" t="s">
        <v>65</v>
      </c>
      <c r="I25" s="32" t="s">
        <v>33</v>
      </c>
      <c r="J25" s="32" t="s">
        <v>33</v>
      </c>
      <c r="K25" s="38" t="s">
        <v>34</v>
      </c>
      <c r="L25" s="38" t="s">
        <v>66</v>
      </c>
      <c r="M25" s="84" t="s">
        <v>115</v>
      </c>
      <c r="N25" s="75">
        <v>540218100002917</v>
      </c>
      <c r="O25" s="75" t="s">
        <v>37</v>
      </c>
      <c r="P25" s="41" t="s">
        <v>38</v>
      </c>
      <c r="Q25" s="65">
        <f t="shared" si="0"/>
        <v>6833.13</v>
      </c>
      <c r="R25" s="43" t="s">
        <v>39</v>
      </c>
      <c r="S25" s="45">
        <v>6666.4679999999998</v>
      </c>
      <c r="T25" s="45" t="s">
        <v>39</v>
      </c>
      <c r="U25" s="66">
        <f t="shared" si="1"/>
        <v>6626.06</v>
      </c>
      <c r="V25" s="43" t="s">
        <v>39</v>
      </c>
      <c r="W25" s="66">
        <f t="shared" si="3"/>
        <v>6586.15</v>
      </c>
      <c r="X25" s="43" t="s">
        <v>39</v>
      </c>
      <c r="Y25" s="66">
        <f t="shared" si="4"/>
        <v>6211.93</v>
      </c>
      <c r="Z25" s="43" t="s">
        <v>39</v>
      </c>
      <c r="AA25" s="66">
        <v>5466.51</v>
      </c>
      <c r="AB25" s="43" t="s">
        <v>39</v>
      </c>
      <c r="AC25" s="66">
        <f t="shared" si="5"/>
        <v>6666.47</v>
      </c>
      <c r="AD25" s="47" t="s">
        <v>39</v>
      </c>
    </row>
    <row r="26" spans="1:30" s="31" customFormat="1" ht="25.5" customHeight="1" x14ac:dyDescent="0.25">
      <c r="A26" s="119"/>
      <c r="B26" s="117" t="s">
        <v>106</v>
      </c>
      <c r="C26" s="49" t="s">
        <v>116</v>
      </c>
      <c r="D26" s="50">
        <v>7898924769553</v>
      </c>
      <c r="E26" s="51" t="s">
        <v>63</v>
      </c>
      <c r="F26" s="49" t="s">
        <v>117</v>
      </c>
      <c r="G26" s="49" t="s">
        <v>31</v>
      </c>
      <c r="H26" s="51" t="s">
        <v>65</v>
      </c>
      <c r="I26" s="48" t="s">
        <v>33</v>
      </c>
      <c r="J26" s="48" t="s">
        <v>33</v>
      </c>
      <c r="K26" s="54" t="s">
        <v>34</v>
      </c>
      <c r="L26" s="54" t="s">
        <v>66</v>
      </c>
      <c r="M26" s="83" t="s">
        <v>118</v>
      </c>
      <c r="N26" s="78">
        <v>540218100003217</v>
      </c>
      <c r="O26" s="78" t="s">
        <v>37</v>
      </c>
      <c r="P26" s="57" t="s">
        <v>38</v>
      </c>
      <c r="Q26" s="58">
        <f t="shared" si="0"/>
        <v>10249.700000000001</v>
      </c>
      <c r="R26" s="59" t="s">
        <v>39</v>
      </c>
      <c r="S26" s="60">
        <v>9999.7070000000003</v>
      </c>
      <c r="T26" s="60" t="s">
        <v>39</v>
      </c>
      <c r="U26" s="61">
        <f t="shared" si="1"/>
        <v>9939.1</v>
      </c>
      <c r="V26" s="59" t="s">
        <v>39</v>
      </c>
      <c r="W26" s="61">
        <f t="shared" si="3"/>
        <v>9879.23</v>
      </c>
      <c r="X26" s="59" t="s">
        <v>39</v>
      </c>
      <c r="Y26" s="61">
        <f t="shared" si="4"/>
        <v>9317.91</v>
      </c>
      <c r="Z26" s="59" t="s">
        <v>39</v>
      </c>
      <c r="AA26" s="61">
        <f t="shared" ref="AA26:AA32" si="7">ROUND(S26*IF($P26="Positiva",0.82,IF($P26="Negativa",0.798014)),2)</f>
        <v>8199.76</v>
      </c>
      <c r="AB26" s="59" t="s">
        <v>39</v>
      </c>
      <c r="AC26" s="61">
        <f t="shared" si="5"/>
        <v>9999.7099999999991</v>
      </c>
      <c r="AD26" s="62" t="s">
        <v>39</v>
      </c>
    </row>
    <row r="27" spans="1:30" s="31" customFormat="1" ht="25.15" customHeight="1" x14ac:dyDescent="0.25">
      <c r="A27" s="119"/>
      <c r="B27" s="116" t="s">
        <v>119</v>
      </c>
      <c r="C27" s="33" t="s">
        <v>120</v>
      </c>
      <c r="D27" s="81">
        <v>7898924769300</v>
      </c>
      <c r="E27" s="63" t="s">
        <v>121</v>
      </c>
      <c r="F27" s="63" t="s">
        <v>122</v>
      </c>
      <c r="G27" s="63" t="s">
        <v>31</v>
      </c>
      <c r="H27" s="63" t="s">
        <v>32</v>
      </c>
      <c r="I27" s="32" t="s">
        <v>33</v>
      </c>
      <c r="J27" s="32" t="s">
        <v>33</v>
      </c>
      <c r="K27" s="38" t="s">
        <v>34</v>
      </c>
      <c r="L27" s="38" t="s">
        <v>123</v>
      </c>
      <c r="M27" s="85" t="s">
        <v>124</v>
      </c>
      <c r="N27" s="75">
        <v>540218090002517</v>
      </c>
      <c r="O27" s="86" t="s">
        <v>37</v>
      </c>
      <c r="P27" s="41" t="s">
        <v>38</v>
      </c>
      <c r="Q27" s="65">
        <f t="shared" si="0"/>
        <v>987.79</v>
      </c>
      <c r="R27" s="87" t="s">
        <v>39</v>
      </c>
      <c r="S27" s="45">
        <v>963.69600000000003</v>
      </c>
      <c r="T27" s="88" t="s">
        <v>39</v>
      </c>
      <c r="U27" s="66">
        <f t="shared" si="1"/>
        <v>957.86</v>
      </c>
      <c r="V27" s="66" t="s">
        <v>39</v>
      </c>
      <c r="W27" s="66">
        <f t="shared" si="3"/>
        <v>952.09</v>
      </c>
      <c r="X27" s="66" t="s">
        <v>39</v>
      </c>
      <c r="Y27" s="66">
        <f t="shared" si="4"/>
        <v>897.99</v>
      </c>
      <c r="Z27" s="66" t="s">
        <v>39</v>
      </c>
      <c r="AA27" s="66">
        <f t="shared" si="7"/>
        <v>790.23</v>
      </c>
      <c r="AB27" s="66" t="s">
        <v>39</v>
      </c>
      <c r="AC27" s="66">
        <f t="shared" si="5"/>
        <v>963.7</v>
      </c>
      <c r="AD27" s="68" t="s">
        <v>39</v>
      </c>
    </row>
    <row r="28" spans="1:30" s="31" customFormat="1" ht="25.15" customHeight="1" x14ac:dyDescent="0.25">
      <c r="A28" s="119"/>
      <c r="B28" s="117" t="s">
        <v>125</v>
      </c>
      <c r="C28" s="49" t="s">
        <v>126</v>
      </c>
      <c r="D28" s="50">
        <v>7898924769317</v>
      </c>
      <c r="E28" s="51" t="s">
        <v>121</v>
      </c>
      <c r="F28" s="51" t="s">
        <v>127</v>
      </c>
      <c r="G28" s="51" t="s">
        <v>31</v>
      </c>
      <c r="H28" s="51" t="s">
        <v>32</v>
      </c>
      <c r="I28" s="48" t="s">
        <v>33</v>
      </c>
      <c r="J28" s="48" t="s">
        <v>33</v>
      </c>
      <c r="K28" s="54" t="s">
        <v>34</v>
      </c>
      <c r="L28" s="54" t="s">
        <v>123</v>
      </c>
      <c r="M28" s="89" t="s">
        <v>128</v>
      </c>
      <c r="N28" s="78">
        <v>540218090002617</v>
      </c>
      <c r="O28" s="54" t="s">
        <v>37</v>
      </c>
      <c r="P28" s="57" t="s">
        <v>38</v>
      </c>
      <c r="Q28" s="58">
        <f t="shared" si="0"/>
        <v>1876.77</v>
      </c>
      <c r="R28" s="59" t="s">
        <v>39</v>
      </c>
      <c r="S28" s="60">
        <v>1830.992</v>
      </c>
      <c r="T28" s="90" t="s">
        <v>39</v>
      </c>
      <c r="U28" s="61">
        <f t="shared" si="1"/>
        <v>1819.89</v>
      </c>
      <c r="V28" s="59" t="s">
        <v>39</v>
      </c>
      <c r="W28" s="61">
        <f t="shared" si="3"/>
        <v>1808.93</v>
      </c>
      <c r="X28" s="59" t="s">
        <v>39</v>
      </c>
      <c r="Y28" s="61">
        <f t="shared" si="4"/>
        <v>1706.15</v>
      </c>
      <c r="Z28" s="61" t="s">
        <v>39</v>
      </c>
      <c r="AA28" s="61">
        <f t="shared" si="7"/>
        <v>1501.41</v>
      </c>
      <c r="AB28" s="59" t="s">
        <v>39</v>
      </c>
      <c r="AC28" s="61">
        <f t="shared" si="5"/>
        <v>1830.99</v>
      </c>
      <c r="AD28" s="62" t="s">
        <v>39</v>
      </c>
    </row>
    <row r="29" spans="1:30" s="31" customFormat="1" ht="25.5" customHeight="1" x14ac:dyDescent="0.25">
      <c r="A29" s="119"/>
      <c r="B29" s="116" t="s">
        <v>125</v>
      </c>
      <c r="C29" s="33" t="s">
        <v>129</v>
      </c>
      <c r="D29" s="81">
        <v>7898924769324</v>
      </c>
      <c r="E29" s="63" t="s">
        <v>121</v>
      </c>
      <c r="F29" s="63" t="s">
        <v>130</v>
      </c>
      <c r="G29" s="63" t="s">
        <v>31</v>
      </c>
      <c r="H29" s="63" t="s">
        <v>32</v>
      </c>
      <c r="I29" s="32" t="s">
        <v>33</v>
      </c>
      <c r="J29" s="32" t="s">
        <v>33</v>
      </c>
      <c r="K29" s="38" t="s">
        <v>34</v>
      </c>
      <c r="L29" s="38" t="s">
        <v>123</v>
      </c>
      <c r="M29" s="85" t="s">
        <v>131</v>
      </c>
      <c r="N29" s="75">
        <v>540218090002717</v>
      </c>
      <c r="O29" s="38" t="s">
        <v>37</v>
      </c>
      <c r="P29" s="41" t="s">
        <v>38</v>
      </c>
      <c r="Q29" s="65">
        <f t="shared" si="0"/>
        <v>3565.96</v>
      </c>
      <c r="R29" s="66" t="s">
        <v>39</v>
      </c>
      <c r="S29" s="45">
        <v>3478.9879999999998</v>
      </c>
      <c r="T29" s="88" t="s">
        <v>39</v>
      </c>
      <c r="U29" s="66">
        <f t="shared" si="1"/>
        <v>3457.9</v>
      </c>
      <c r="V29" s="66" t="s">
        <v>39</v>
      </c>
      <c r="W29" s="66">
        <f t="shared" si="3"/>
        <v>3437.07</v>
      </c>
      <c r="X29" s="66" t="s">
        <v>39</v>
      </c>
      <c r="Y29" s="66">
        <f t="shared" si="4"/>
        <v>3241.78</v>
      </c>
      <c r="Z29" s="66" t="s">
        <v>39</v>
      </c>
      <c r="AA29" s="66">
        <f t="shared" si="7"/>
        <v>2852.77</v>
      </c>
      <c r="AB29" s="66" t="s">
        <v>39</v>
      </c>
      <c r="AC29" s="66">
        <f t="shared" si="5"/>
        <v>3478.99</v>
      </c>
      <c r="AD29" s="68" t="s">
        <v>39</v>
      </c>
    </row>
    <row r="30" spans="1:30" ht="25.9" customHeight="1" x14ac:dyDescent="0.25">
      <c r="A30" s="120"/>
      <c r="B30" s="117" t="s">
        <v>132</v>
      </c>
      <c r="C30" s="49" t="s">
        <v>133</v>
      </c>
      <c r="D30" s="50">
        <v>7898924769348</v>
      </c>
      <c r="E30" s="51" t="s">
        <v>134</v>
      </c>
      <c r="F30" s="49" t="s">
        <v>135</v>
      </c>
      <c r="G30" s="49" t="s">
        <v>31</v>
      </c>
      <c r="H30" s="51" t="s">
        <v>136</v>
      </c>
      <c r="I30" s="48" t="s">
        <v>33</v>
      </c>
      <c r="J30" s="48" t="s">
        <v>33</v>
      </c>
      <c r="K30" s="54" t="s">
        <v>34</v>
      </c>
      <c r="L30" s="54" t="s">
        <v>35</v>
      </c>
      <c r="M30" s="89" t="s">
        <v>137</v>
      </c>
      <c r="N30" s="78">
        <v>540218090001617</v>
      </c>
      <c r="O30" s="54" t="s">
        <v>37</v>
      </c>
      <c r="P30" s="57" t="s">
        <v>38</v>
      </c>
      <c r="Q30" s="58">
        <f t="shared" si="0"/>
        <v>534.01</v>
      </c>
      <c r="R30" s="59" t="s">
        <v>39</v>
      </c>
      <c r="S30" s="60">
        <v>520.98199999999997</v>
      </c>
      <c r="T30" s="90" t="s">
        <v>39</v>
      </c>
      <c r="U30" s="61">
        <f t="shared" si="1"/>
        <v>517.82000000000005</v>
      </c>
      <c r="V30" s="59" t="s">
        <v>39</v>
      </c>
      <c r="W30" s="61">
        <f t="shared" si="3"/>
        <v>514.71</v>
      </c>
      <c r="X30" s="59" t="s">
        <v>39</v>
      </c>
      <c r="Y30" s="61">
        <f t="shared" si="4"/>
        <v>485.46</v>
      </c>
      <c r="Z30" s="61" t="s">
        <v>39</v>
      </c>
      <c r="AA30" s="61">
        <f t="shared" si="7"/>
        <v>427.21</v>
      </c>
      <c r="AB30" s="59" t="s">
        <v>39</v>
      </c>
      <c r="AC30" s="61">
        <f t="shared" si="5"/>
        <v>520.98</v>
      </c>
      <c r="AD30" s="62" t="s">
        <v>39</v>
      </c>
    </row>
    <row r="31" spans="1:30" ht="25.9" customHeight="1" x14ac:dyDescent="0.25">
      <c r="A31" s="120"/>
      <c r="B31" s="116" t="s">
        <v>132</v>
      </c>
      <c r="C31" s="33" t="s">
        <v>138</v>
      </c>
      <c r="D31" s="81">
        <v>7898924769355</v>
      </c>
      <c r="E31" s="63" t="s">
        <v>134</v>
      </c>
      <c r="F31" s="33" t="s">
        <v>139</v>
      </c>
      <c r="G31" s="33" t="s">
        <v>31</v>
      </c>
      <c r="H31" s="63" t="s">
        <v>136</v>
      </c>
      <c r="I31" s="32" t="s">
        <v>33</v>
      </c>
      <c r="J31" s="32" t="s">
        <v>33</v>
      </c>
      <c r="K31" s="38" t="s">
        <v>34</v>
      </c>
      <c r="L31" s="38" t="s">
        <v>35</v>
      </c>
      <c r="M31" s="85" t="s">
        <v>140</v>
      </c>
      <c r="N31" s="75">
        <v>540218090001717</v>
      </c>
      <c r="O31" s="75" t="s">
        <v>37</v>
      </c>
      <c r="P31" s="41" t="s">
        <v>38</v>
      </c>
      <c r="Q31" s="65">
        <f t="shared" si="0"/>
        <v>1602.02</v>
      </c>
      <c r="R31" s="66" t="s">
        <v>39</v>
      </c>
      <c r="S31" s="45">
        <v>1562.9469999999999</v>
      </c>
      <c r="T31" s="88" t="s">
        <v>39</v>
      </c>
      <c r="U31" s="66">
        <f t="shared" si="1"/>
        <v>1553.47</v>
      </c>
      <c r="V31" s="66" t="s">
        <v>39</v>
      </c>
      <c r="W31" s="66">
        <f t="shared" si="3"/>
        <v>1544.12</v>
      </c>
      <c r="X31" s="66" t="s">
        <v>39</v>
      </c>
      <c r="Y31" s="66">
        <f t="shared" si="4"/>
        <v>1456.38</v>
      </c>
      <c r="Z31" s="66" t="s">
        <v>39</v>
      </c>
      <c r="AA31" s="66">
        <f t="shared" si="7"/>
        <v>1281.6199999999999</v>
      </c>
      <c r="AB31" s="66" t="s">
        <v>39</v>
      </c>
      <c r="AC31" s="66">
        <f t="shared" si="5"/>
        <v>1562.95</v>
      </c>
      <c r="AD31" s="68" t="s">
        <v>39</v>
      </c>
    </row>
    <row r="32" spans="1:30" ht="25.9" customHeight="1" x14ac:dyDescent="0.25">
      <c r="A32" s="120"/>
      <c r="B32" s="117" t="s">
        <v>132</v>
      </c>
      <c r="C32" s="49" t="s">
        <v>141</v>
      </c>
      <c r="D32" s="50">
        <v>7898924769362</v>
      </c>
      <c r="E32" s="51" t="s">
        <v>134</v>
      </c>
      <c r="F32" s="49" t="s">
        <v>142</v>
      </c>
      <c r="G32" s="49" t="s">
        <v>31</v>
      </c>
      <c r="H32" s="51" t="s">
        <v>136</v>
      </c>
      <c r="I32" s="48" t="s">
        <v>33</v>
      </c>
      <c r="J32" s="48" t="s">
        <v>33</v>
      </c>
      <c r="K32" s="54" t="s">
        <v>34</v>
      </c>
      <c r="L32" s="54" t="s">
        <v>35</v>
      </c>
      <c r="M32" s="89" t="s">
        <v>143</v>
      </c>
      <c r="N32" s="78">
        <v>540218090001817</v>
      </c>
      <c r="O32" s="54" t="s">
        <v>37</v>
      </c>
      <c r="P32" s="57" t="s">
        <v>38</v>
      </c>
      <c r="Q32" s="58">
        <f t="shared" si="0"/>
        <v>3124.14</v>
      </c>
      <c r="R32" s="59" t="s">
        <v>39</v>
      </c>
      <c r="S32" s="60">
        <v>3047.9380000000001</v>
      </c>
      <c r="T32" s="90" t="s">
        <v>39</v>
      </c>
      <c r="U32" s="61">
        <f t="shared" si="1"/>
        <v>3029.46</v>
      </c>
      <c r="V32" s="59" t="s">
        <v>39</v>
      </c>
      <c r="W32" s="61">
        <f t="shared" si="3"/>
        <v>3011.22</v>
      </c>
      <c r="X32" s="59" t="s">
        <v>39</v>
      </c>
      <c r="Y32" s="61">
        <f t="shared" si="4"/>
        <v>2840.12</v>
      </c>
      <c r="Z32" s="61" t="s">
        <v>39</v>
      </c>
      <c r="AA32" s="61">
        <f t="shared" si="7"/>
        <v>2499.31</v>
      </c>
      <c r="AB32" s="59" t="s">
        <v>39</v>
      </c>
      <c r="AC32" s="61">
        <f t="shared" si="5"/>
        <v>3047.94</v>
      </c>
      <c r="AD32" s="62" t="s">
        <v>39</v>
      </c>
    </row>
    <row r="33" spans="1:30" ht="25.9" customHeight="1" x14ac:dyDescent="0.25">
      <c r="A33" s="120"/>
      <c r="B33" s="116" t="s">
        <v>144</v>
      </c>
      <c r="C33" s="33" t="s">
        <v>145</v>
      </c>
      <c r="D33" s="81">
        <v>7898924769331</v>
      </c>
      <c r="E33" s="63" t="s">
        <v>146</v>
      </c>
      <c r="F33" s="33" t="s">
        <v>147</v>
      </c>
      <c r="G33" s="33" t="s">
        <v>31</v>
      </c>
      <c r="H33" s="33" t="s">
        <v>148</v>
      </c>
      <c r="I33" s="32" t="s">
        <v>33</v>
      </c>
      <c r="J33" s="32" t="s">
        <v>33</v>
      </c>
      <c r="K33" s="38" t="s">
        <v>34</v>
      </c>
      <c r="L33" s="38" t="s">
        <v>58</v>
      </c>
      <c r="M33" s="92" t="s">
        <v>149</v>
      </c>
      <c r="N33" s="40">
        <v>540218100003317</v>
      </c>
      <c r="O33" s="75" t="s">
        <v>37</v>
      </c>
      <c r="P33" s="41" t="s">
        <v>60</v>
      </c>
      <c r="Q33" s="65">
        <f t="shared" si="0"/>
        <v>6937.57</v>
      </c>
      <c r="R33" s="43" t="s">
        <v>39</v>
      </c>
      <c r="S33" s="45">
        <v>6742.3680000000004</v>
      </c>
      <c r="T33" s="43" t="s">
        <v>39</v>
      </c>
      <c r="U33" s="66">
        <f t="shared" si="1"/>
        <v>6695.27</v>
      </c>
      <c r="V33" s="43" t="s">
        <v>39</v>
      </c>
      <c r="W33" s="66">
        <f t="shared" si="3"/>
        <v>6648.84</v>
      </c>
      <c r="X33" s="43" t="s">
        <v>39</v>
      </c>
      <c r="Y33" s="66">
        <f t="shared" si="4"/>
        <v>6217.64</v>
      </c>
      <c r="Z33" s="43" t="s">
        <v>39</v>
      </c>
      <c r="AA33" s="66">
        <v>5380.51</v>
      </c>
      <c r="AB33" s="43" t="s">
        <v>39</v>
      </c>
      <c r="AC33" s="66">
        <f t="shared" si="5"/>
        <v>5858.56</v>
      </c>
      <c r="AD33" s="47" t="s">
        <v>39</v>
      </c>
    </row>
    <row r="34" spans="1:30" ht="25.9" customHeight="1" x14ac:dyDescent="0.25">
      <c r="A34" s="120"/>
      <c r="B34" s="116" t="s">
        <v>150</v>
      </c>
      <c r="C34" s="33" t="s">
        <v>151</v>
      </c>
      <c r="D34" s="81">
        <v>7898924769294</v>
      </c>
      <c r="E34" s="63" t="s">
        <v>152</v>
      </c>
      <c r="F34" s="33" t="s">
        <v>153</v>
      </c>
      <c r="G34" s="33" t="s">
        <v>31</v>
      </c>
      <c r="H34" s="33" t="s">
        <v>136</v>
      </c>
      <c r="I34" s="64" t="s">
        <v>33</v>
      </c>
      <c r="J34" s="64" t="s">
        <v>33</v>
      </c>
      <c r="K34" s="38" t="s">
        <v>34</v>
      </c>
      <c r="L34" s="38" t="s">
        <v>35</v>
      </c>
      <c r="M34" s="39" t="s">
        <v>154</v>
      </c>
      <c r="N34" s="40">
        <v>563417090000717</v>
      </c>
      <c r="O34" s="75" t="s">
        <v>37</v>
      </c>
      <c r="P34" s="41" t="s">
        <v>38</v>
      </c>
      <c r="Q34" s="65">
        <f t="shared" si="0"/>
        <v>1751.18</v>
      </c>
      <c r="R34" s="43" t="s">
        <v>39</v>
      </c>
      <c r="S34" s="45">
        <v>1708.4659999999999</v>
      </c>
      <c r="T34" s="45" t="s">
        <v>39</v>
      </c>
      <c r="U34" s="66">
        <f t="shared" si="1"/>
        <v>1698.11</v>
      </c>
      <c r="V34" s="43" t="s">
        <v>39</v>
      </c>
      <c r="W34" s="66">
        <f t="shared" si="3"/>
        <v>1687.88</v>
      </c>
      <c r="X34" s="43" t="s">
        <v>39</v>
      </c>
      <c r="Y34" s="66">
        <f t="shared" si="4"/>
        <v>1591.98</v>
      </c>
      <c r="Z34" s="43" t="s">
        <v>39</v>
      </c>
      <c r="AA34" s="66">
        <v>1400.95</v>
      </c>
      <c r="AB34" s="43" t="s">
        <v>39</v>
      </c>
      <c r="AC34" s="66">
        <f t="shared" si="5"/>
        <v>1708.47</v>
      </c>
      <c r="AD34" s="47" t="s">
        <v>39</v>
      </c>
    </row>
    <row r="35" spans="1:30" ht="25.9" customHeight="1" x14ac:dyDescent="0.25">
      <c r="A35" s="120"/>
      <c r="B35" s="117" t="s">
        <v>155</v>
      </c>
      <c r="C35" s="49" t="s">
        <v>156</v>
      </c>
      <c r="D35" s="50">
        <v>7898924769027</v>
      </c>
      <c r="E35" s="51" t="s">
        <v>157</v>
      </c>
      <c r="F35" s="49" t="s">
        <v>158</v>
      </c>
      <c r="G35" s="49" t="s">
        <v>31</v>
      </c>
      <c r="H35" s="49" t="s">
        <v>57</v>
      </c>
      <c r="I35" s="70" t="s">
        <v>33</v>
      </c>
      <c r="J35" s="70" t="s">
        <v>33</v>
      </c>
      <c r="K35" s="54" t="s">
        <v>34</v>
      </c>
      <c r="L35" s="54" t="s">
        <v>58</v>
      </c>
      <c r="M35" s="55" t="s">
        <v>159</v>
      </c>
      <c r="N35" s="56">
        <v>540200301153417</v>
      </c>
      <c r="O35" s="56" t="s">
        <v>33</v>
      </c>
      <c r="P35" s="57" t="s">
        <v>38</v>
      </c>
      <c r="Q35" s="58">
        <f t="shared" si="0"/>
        <v>5984.22</v>
      </c>
      <c r="R35" s="61">
        <f>ROUND(IF($P35="Positiva",$Q35/0.723358,IF($P35="Negativa",$Q35/0.751296)),2)</f>
        <v>8272.83</v>
      </c>
      <c r="S35" s="60">
        <v>5838.2650000000003</v>
      </c>
      <c r="T35" s="59">
        <f t="shared" ref="T35:T38" si="8">ROUND(IF($P35="Positiva",$S35/0.723358,IF($P35="Negativa",$S35/0.750577)),2)</f>
        <v>8071.06</v>
      </c>
      <c r="U35" s="61">
        <f t="shared" si="1"/>
        <v>5802.88</v>
      </c>
      <c r="V35" s="61">
        <f>ROUND(IF($P35="Positiva",$U35/0.723358,IF($P35="Negativa",$U35/0.750402)),2)</f>
        <v>8022.14</v>
      </c>
      <c r="W35" s="61">
        <f t="shared" si="3"/>
        <v>5767.93</v>
      </c>
      <c r="X35" s="61">
        <f>ROUND(IF($P35="Positiva",$W35/0.723358,IF($P35="Negativa",$W35/0.75023)),2)</f>
        <v>7973.82</v>
      </c>
      <c r="Y35" s="61">
        <f t="shared" si="4"/>
        <v>5440.2</v>
      </c>
      <c r="Z35" s="61">
        <f>ROUND(IF($P35="Positiva",$Y35/0.723358,IF($P35="Negativa",$Y35/0.748624)),2)</f>
        <v>7520.76</v>
      </c>
      <c r="AA35" s="61">
        <f>ROUND(S35*IF($P35="Positiva",0.82,IF($P35="Negativa",0.798014)),2)</f>
        <v>4787.38</v>
      </c>
      <c r="AB35" s="61">
        <f>ROUND(IF($P35="Positiva",$AA35/0.723358,IF($P35="Negativa",$AA35/0.745454)),2)</f>
        <v>6618.27</v>
      </c>
      <c r="AC35" s="61">
        <f t="shared" si="5"/>
        <v>5838.27</v>
      </c>
      <c r="AD35" s="93">
        <f>ROUND(IF($P35="Positiva",$AC35/0.723358,IF($P35="Negativa",$AC35/0.723358)),2)</f>
        <v>8071.07</v>
      </c>
    </row>
    <row r="36" spans="1:30" ht="25.9" customHeight="1" x14ac:dyDescent="0.25">
      <c r="A36" s="120"/>
      <c r="B36" s="116" t="s">
        <v>160</v>
      </c>
      <c r="C36" s="33" t="s">
        <v>161</v>
      </c>
      <c r="D36" s="81">
        <v>7898924769041</v>
      </c>
      <c r="E36" s="63" t="s">
        <v>162</v>
      </c>
      <c r="F36" s="63" t="s">
        <v>163</v>
      </c>
      <c r="G36" s="63" t="s">
        <v>49</v>
      </c>
      <c r="H36" s="33" t="s">
        <v>164</v>
      </c>
      <c r="I36" s="64" t="s">
        <v>33</v>
      </c>
      <c r="J36" s="64" t="s">
        <v>33</v>
      </c>
      <c r="K36" s="38" t="s">
        <v>165</v>
      </c>
      <c r="L36" s="38" t="s">
        <v>166</v>
      </c>
      <c r="M36" s="39" t="s">
        <v>167</v>
      </c>
      <c r="N36" s="40">
        <v>540200402111213</v>
      </c>
      <c r="O36" s="40" t="s">
        <v>33</v>
      </c>
      <c r="P36" s="41" t="s">
        <v>60</v>
      </c>
      <c r="Q36" s="65">
        <f t="shared" si="0"/>
        <v>278.69</v>
      </c>
      <c r="R36" s="66">
        <f t="shared" ref="R36:R39" si="9">ROUND(IF($P36="Positiva",$Q36/0.723358,IF($P36="Negativa",$Q36/0.751296)),2)</f>
        <v>370.95</v>
      </c>
      <c r="S36" s="45">
        <v>270.851</v>
      </c>
      <c r="T36" s="66">
        <f t="shared" si="8"/>
        <v>360.86</v>
      </c>
      <c r="U36" s="66">
        <f t="shared" si="1"/>
        <v>268.95999999999998</v>
      </c>
      <c r="V36" s="66">
        <f>ROUND(IF($P36="Positiva",$U36/0.723358,IF($P36="Negativa",$U36/0.750402)),2)</f>
        <v>358.42</v>
      </c>
      <c r="W36" s="66">
        <f t="shared" si="3"/>
        <v>267.08999999999997</v>
      </c>
      <c r="X36" s="66">
        <f>ROUND(IF($P36="Positiva",$W36/0.723358,IF($P36="Negativa",$W36/0.75023)),2)</f>
        <v>356.01</v>
      </c>
      <c r="Y36" s="66">
        <f t="shared" si="4"/>
        <v>249.77</v>
      </c>
      <c r="Z36" s="66">
        <f>ROUND(IF($P36="Positiva",$Y36/0.723358,IF($P36="Negativa",$Y36/0.748624)),2)</f>
        <v>333.64</v>
      </c>
      <c r="AA36" s="66">
        <f>ROUND(S36*IF($P36="Positiva",0.82,IF($P36="Negativa",0.798014)),2)</f>
        <v>216.14</v>
      </c>
      <c r="AB36" s="66">
        <f>ROUND(IF($P36="Positiva",$AA36/0.723358,IF($P36="Negativa",$AA36/0.745454)),2)</f>
        <v>289.94</v>
      </c>
      <c r="AC36" s="66">
        <f t="shared" si="5"/>
        <v>235.35</v>
      </c>
      <c r="AD36" s="68">
        <f>ROUND(IF($P36="Positiva",$AC36/0.723358,IF($P36="Negativa",$AC36/0.723358)),2)</f>
        <v>325.36</v>
      </c>
    </row>
    <row r="37" spans="1:30" ht="25.9" customHeight="1" x14ac:dyDescent="0.25">
      <c r="A37" s="120"/>
      <c r="B37" s="117" t="s">
        <v>160</v>
      </c>
      <c r="C37" s="49" t="s">
        <v>168</v>
      </c>
      <c r="D37" s="50">
        <v>7898924769058</v>
      </c>
      <c r="E37" s="51" t="s">
        <v>162</v>
      </c>
      <c r="F37" s="51" t="s">
        <v>169</v>
      </c>
      <c r="G37" s="49" t="s">
        <v>49</v>
      </c>
      <c r="H37" s="49" t="s">
        <v>164</v>
      </c>
      <c r="I37" s="70" t="s">
        <v>33</v>
      </c>
      <c r="J37" s="70" t="s">
        <v>33</v>
      </c>
      <c r="K37" s="54" t="s">
        <v>165</v>
      </c>
      <c r="L37" s="54" t="s">
        <v>166</v>
      </c>
      <c r="M37" s="55" t="s">
        <v>170</v>
      </c>
      <c r="N37" s="56">
        <v>540200401115215</v>
      </c>
      <c r="O37" s="56" t="s">
        <v>33</v>
      </c>
      <c r="P37" s="57" t="s">
        <v>60</v>
      </c>
      <c r="Q37" s="58">
        <f t="shared" si="0"/>
        <v>337.95</v>
      </c>
      <c r="R37" s="61">
        <f t="shared" si="9"/>
        <v>449.82</v>
      </c>
      <c r="S37" s="60">
        <v>328.44099999999997</v>
      </c>
      <c r="T37" s="59">
        <f t="shared" si="8"/>
        <v>437.58</v>
      </c>
      <c r="U37" s="61">
        <f t="shared" si="1"/>
        <v>326.14999999999998</v>
      </c>
      <c r="V37" s="61">
        <f>ROUND(IF($P37="Positiva",$U37/0.723358,IF($P37="Negativa",$U37/0.750402)),2)</f>
        <v>434.63</v>
      </c>
      <c r="W37" s="61">
        <f t="shared" si="3"/>
        <v>323.88</v>
      </c>
      <c r="X37" s="61">
        <f>ROUND(IF($P37="Positiva",$W37/0.723358,IF($P37="Negativa",$W37/0.75023)),2)</f>
        <v>431.71</v>
      </c>
      <c r="Y37" s="61">
        <f t="shared" si="4"/>
        <v>302.88</v>
      </c>
      <c r="Z37" s="61">
        <f>ROUND(IF($P37="Positiva",$Y37/0.723358,IF($P37="Negativa",$Y37/0.748624)),2)</f>
        <v>404.58</v>
      </c>
      <c r="AA37" s="61">
        <f>ROUND(S37*IF($P37="Positiva",0.82,IF($P37="Negativa",0.798014)),2)</f>
        <v>262.10000000000002</v>
      </c>
      <c r="AB37" s="61">
        <f>ROUND(IF($P37="Positiva",$AA37/0.723358,IF($P37="Negativa",$AA37/0.745454)),2)</f>
        <v>351.6</v>
      </c>
      <c r="AC37" s="61">
        <f t="shared" si="5"/>
        <v>285.39</v>
      </c>
      <c r="AD37" s="93">
        <f>ROUND(IF($P37="Positiva",$AC37/0.723358,IF($P37="Negativa",$AC37/0.723358)),2)</f>
        <v>394.53</v>
      </c>
    </row>
    <row r="38" spans="1:30" ht="25.9" customHeight="1" x14ac:dyDescent="0.25">
      <c r="A38" s="120"/>
      <c r="B38" s="116" t="s">
        <v>160</v>
      </c>
      <c r="C38" s="33" t="s">
        <v>171</v>
      </c>
      <c r="D38" s="81">
        <v>7898924769065</v>
      </c>
      <c r="E38" s="63" t="s">
        <v>162</v>
      </c>
      <c r="F38" s="63" t="s">
        <v>172</v>
      </c>
      <c r="G38" s="63" t="s">
        <v>49</v>
      </c>
      <c r="H38" s="33" t="s">
        <v>164</v>
      </c>
      <c r="I38" s="64" t="s">
        <v>33</v>
      </c>
      <c r="J38" s="64" t="s">
        <v>33</v>
      </c>
      <c r="K38" s="38" t="s">
        <v>165</v>
      </c>
      <c r="L38" s="38" t="s">
        <v>166</v>
      </c>
      <c r="M38" s="39" t="s">
        <v>173</v>
      </c>
      <c r="N38" s="40">
        <v>540200403118211</v>
      </c>
      <c r="O38" s="40" t="s">
        <v>33</v>
      </c>
      <c r="P38" s="41" t="s">
        <v>60</v>
      </c>
      <c r="Q38" s="65">
        <f t="shared" si="0"/>
        <v>337.95</v>
      </c>
      <c r="R38" s="66">
        <f t="shared" si="9"/>
        <v>449.82</v>
      </c>
      <c r="S38" s="45">
        <v>328.44099999999997</v>
      </c>
      <c r="T38" s="66">
        <f t="shared" si="8"/>
        <v>437.58</v>
      </c>
      <c r="U38" s="66">
        <f t="shared" si="1"/>
        <v>326.14999999999998</v>
      </c>
      <c r="V38" s="66">
        <f>ROUND(IF($P38="Positiva",$U38/0.723358,IF($P38="Negativa",$U38/0.750402)),2)</f>
        <v>434.63</v>
      </c>
      <c r="W38" s="66">
        <f t="shared" si="3"/>
        <v>323.88</v>
      </c>
      <c r="X38" s="66">
        <f>ROUND(IF($P38="Positiva",$W38/0.723358,IF($P38="Negativa",$W38/0.75023)),2)</f>
        <v>431.71</v>
      </c>
      <c r="Y38" s="66">
        <f t="shared" si="4"/>
        <v>302.88</v>
      </c>
      <c r="Z38" s="66">
        <f>ROUND(IF($P38="Positiva",$Y38/0.723358,IF($P38="Negativa",$Y38/0.748624)),2)</f>
        <v>404.58</v>
      </c>
      <c r="AA38" s="66">
        <f>ROUND(S38*IF($P38="Positiva",0.82,IF($P38="Negativa",0.798014)),2)</f>
        <v>262.10000000000002</v>
      </c>
      <c r="AB38" s="66">
        <f>ROUND(IF($P38="Positiva",$AA38/0.723358,IF($P38="Negativa",$AA38/0.745454)),2)</f>
        <v>351.6</v>
      </c>
      <c r="AC38" s="66">
        <f t="shared" si="5"/>
        <v>285.39</v>
      </c>
      <c r="AD38" s="68">
        <f>ROUND(IF($P38="Positiva",$AC38/0.723358,IF($P38="Negativa",$AC38/0.723358)),2)</f>
        <v>394.53</v>
      </c>
    </row>
    <row r="39" spans="1:30" ht="25.9" customHeight="1" thickBot="1" x14ac:dyDescent="0.3">
      <c r="A39" s="120"/>
      <c r="B39" s="118" t="s">
        <v>174</v>
      </c>
      <c r="C39" s="94" t="s">
        <v>175</v>
      </c>
      <c r="D39" s="95">
        <v>7898924769089</v>
      </c>
      <c r="E39" s="96" t="s">
        <v>176</v>
      </c>
      <c r="F39" s="97" t="s">
        <v>177</v>
      </c>
      <c r="G39" s="97" t="s">
        <v>31</v>
      </c>
      <c r="H39" s="94" t="s">
        <v>57</v>
      </c>
      <c r="I39" s="98" t="s">
        <v>33</v>
      </c>
      <c r="J39" s="98" t="s">
        <v>33</v>
      </c>
      <c r="K39" s="99" t="s">
        <v>34</v>
      </c>
      <c r="L39" s="99" t="s">
        <v>58</v>
      </c>
      <c r="M39" s="100" t="s">
        <v>178</v>
      </c>
      <c r="N39" s="101">
        <v>540213090000602</v>
      </c>
      <c r="O39" s="101" t="s">
        <v>33</v>
      </c>
      <c r="P39" s="102" t="s">
        <v>38</v>
      </c>
      <c r="Q39" s="103">
        <f t="shared" si="0"/>
        <v>4361.84</v>
      </c>
      <c r="R39" s="104">
        <f t="shared" si="9"/>
        <v>6029.99</v>
      </c>
      <c r="S39" s="105">
        <v>4255.4539999999997</v>
      </c>
      <c r="T39" s="104">
        <f>ROUND(IF($P39="Positiva",$S39/0.723358,IF($P39="Negativa",$S39/0.750577)),2)</f>
        <v>5882.92</v>
      </c>
      <c r="U39" s="104">
        <f t="shared" si="1"/>
        <v>4229.66</v>
      </c>
      <c r="V39" s="104">
        <f>ROUND(IF($P39="Positiva",$U39/0.723358,IF($P39="Negativa",$U39/0.750402)),2)</f>
        <v>5847.26</v>
      </c>
      <c r="W39" s="104">
        <f t="shared" si="3"/>
        <v>4204.18</v>
      </c>
      <c r="X39" s="104">
        <f>ROUND(IF($P39="Positiva",$W39/0.723358,IF($P39="Negativa",$W39/0.75023)),2)</f>
        <v>5812.03</v>
      </c>
      <c r="Y39" s="104">
        <f t="shared" si="4"/>
        <v>3965.31</v>
      </c>
      <c r="Z39" s="104">
        <f>ROUND(IF($P39="Positiva",$Y39/0.723358,IF($P39="Negativa",$Y39/0.748624)),2)</f>
        <v>5481.81</v>
      </c>
      <c r="AA39" s="104">
        <f>ROUND(S39*IF($P39="Positiva",0.82,IF($P39="Negativa",0.798014)),2)</f>
        <v>3489.47</v>
      </c>
      <c r="AB39" s="104">
        <f>ROUND(IF($P39="Positiva",$AA39/0.723358,IF($P39="Negativa",$AA39/0.745454)),2)</f>
        <v>4823.99</v>
      </c>
      <c r="AC39" s="104">
        <f t="shared" si="5"/>
        <v>4255.45</v>
      </c>
      <c r="AD39" s="106">
        <f>ROUND(IF($P39="Positiva",$AC39/0.723358,IF($P39="Negativa",$AC39/0.723358)),2)</f>
        <v>5882.91</v>
      </c>
    </row>
    <row r="40" spans="1:30" ht="13.5" thickTop="1" x14ac:dyDescent="0.25"/>
    <row r="41" spans="1:30" s="9" customFormat="1" x14ac:dyDescent="0.25">
      <c r="B41" s="108"/>
      <c r="C41" s="109"/>
      <c r="D41" s="3"/>
      <c r="E41" s="4"/>
      <c r="F41" s="109"/>
      <c r="G41" s="109"/>
      <c r="H41" s="5"/>
      <c r="I41" s="5"/>
      <c r="J41" s="5"/>
      <c r="K41" s="110"/>
      <c r="L41" s="107"/>
      <c r="M41" s="4"/>
      <c r="N41" s="7"/>
      <c r="O41" s="107"/>
      <c r="P41" s="108"/>
    </row>
  </sheetData>
  <sheetProtection algorithmName="SHA-512" hashValue="581B0kJgqww+hIKP+G4GI9AzPLeXNGyJr5IB3QL79iaHE3vos+zh9omjnZIQ1879Tjk0hTPxcXmhdqt7Q7uspQ==" saltValue="JcBigcyLo/KIvoVbDKAkZQ==" spinCount="100000" sheet="1" objects="1" scenarios="1"/>
  <mergeCells count="9">
    <mergeCell ref="AC6:AD6"/>
    <mergeCell ref="Q6:R6"/>
    <mergeCell ref="S6:T6"/>
    <mergeCell ref="U6:V6"/>
    <mergeCell ref="C1:D1"/>
    <mergeCell ref="B4:E4"/>
    <mergeCell ref="W6:X6"/>
    <mergeCell ref="Y6:Z6"/>
    <mergeCell ref="AA6:AB6"/>
  </mergeCells>
  <pageMargins left="0.25" right="0.25" top="0.75" bottom="0.75" header="0.3" footer="0.3"/>
  <pageSetup scale="43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Preços_Produtos comercializados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Vidal, Graziela</dc:creator>
  <cp:lastModifiedBy>Bomfim Gleudemir Camilo</cp:lastModifiedBy>
  <dcterms:created xsi:type="dcterms:W3CDTF">2019-03-29T16:01:04Z</dcterms:created>
  <dcterms:modified xsi:type="dcterms:W3CDTF">2019-03-29T22:35:21Z</dcterms:modified>
</cp:coreProperties>
</file>