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rnando/Dropbox/Arese/Geral/Tabela de Preços/Tabela de Preços Arese 2017/"/>
    </mc:Choice>
  </mc:AlternateContent>
  <bookViews>
    <workbookView xWindow="0" yWindow="0" windowWidth="38400" windowHeight="21600"/>
  </bookViews>
  <sheets>
    <sheet name="Tabela 2017" sheetId="8" r:id="rId1"/>
  </sheets>
  <calcPr calcId="150001" calcMode="autoNoTable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0" i="8" l="1"/>
  <c r="Q40" i="8"/>
  <c r="P49" i="8"/>
  <c r="Q49" i="8"/>
  <c r="J49" i="8"/>
  <c r="K49" i="8"/>
  <c r="P47" i="8"/>
  <c r="Q47" i="8"/>
  <c r="J47" i="8"/>
  <c r="K47" i="8"/>
  <c r="P46" i="8"/>
  <c r="Q46" i="8"/>
  <c r="G46" i="8"/>
  <c r="P45" i="8"/>
  <c r="Q45" i="8"/>
  <c r="J45" i="8"/>
  <c r="K45" i="8"/>
  <c r="H45" i="8"/>
  <c r="I45" i="8"/>
  <c r="H44" i="8"/>
  <c r="I44" i="8"/>
  <c r="H43" i="8"/>
  <c r="I43" i="8"/>
  <c r="P42" i="8"/>
  <c r="Q42" i="8"/>
  <c r="H42" i="8"/>
  <c r="I42" i="8"/>
  <c r="P39" i="8"/>
  <c r="P38" i="8"/>
  <c r="J38" i="8"/>
  <c r="K38" i="8"/>
  <c r="P37" i="8"/>
  <c r="Q37" i="8"/>
  <c r="H37" i="8"/>
  <c r="I37" i="8"/>
  <c r="H36" i="8"/>
  <c r="I36" i="8"/>
  <c r="P35" i="8"/>
  <c r="Q35" i="8"/>
  <c r="J35" i="8"/>
  <c r="H35" i="8"/>
  <c r="I35" i="8"/>
  <c r="P34" i="8"/>
  <c r="Q34" i="8"/>
  <c r="J34" i="8"/>
  <c r="K34" i="8"/>
  <c r="H34" i="8"/>
  <c r="I34" i="8"/>
  <c r="J41" i="8"/>
  <c r="H41" i="8"/>
  <c r="I41" i="8"/>
  <c r="G41" i="8"/>
  <c r="U11" i="8"/>
  <c r="S11" i="8"/>
  <c r="Q11" i="8"/>
  <c r="O11" i="8"/>
  <c r="M11" i="8"/>
  <c r="L11" i="8"/>
  <c r="P11" i="8"/>
  <c r="K11" i="8"/>
  <c r="J11" i="8"/>
  <c r="N11" i="8"/>
  <c r="T11" i="8"/>
  <c r="I11" i="8"/>
  <c r="H11" i="8"/>
  <c r="R11" i="8"/>
  <c r="H9" i="8"/>
  <c r="I15" i="8"/>
  <c r="K15" i="8"/>
  <c r="M15" i="8"/>
  <c r="O15" i="8"/>
  <c r="Q15" i="8"/>
  <c r="S15" i="8"/>
  <c r="U15" i="8"/>
  <c r="H15" i="8"/>
  <c r="J15" i="8"/>
  <c r="L15" i="8"/>
  <c r="N15" i="8"/>
  <c r="P15" i="8"/>
  <c r="R15" i="8"/>
  <c r="T15" i="8"/>
  <c r="T44" i="8"/>
  <c r="U44" i="8"/>
  <c r="R44" i="8"/>
  <c r="S44" i="8"/>
  <c r="P44" i="8"/>
  <c r="Q44" i="8"/>
  <c r="N44" i="8"/>
  <c r="O44" i="8"/>
  <c r="L44" i="8"/>
  <c r="M44" i="8"/>
  <c r="J44" i="8"/>
  <c r="K44" i="8"/>
  <c r="G44" i="8"/>
  <c r="T43" i="8"/>
  <c r="U43" i="8"/>
  <c r="R43" i="8"/>
  <c r="S43" i="8"/>
  <c r="P43" i="8"/>
  <c r="Q43" i="8"/>
  <c r="N43" i="8"/>
  <c r="O43" i="8"/>
  <c r="L43" i="8"/>
  <c r="M43" i="8"/>
  <c r="J43" i="8"/>
  <c r="K43" i="8"/>
  <c r="G43" i="8"/>
  <c r="K35" i="8"/>
  <c r="Q39" i="8"/>
  <c r="K41" i="8"/>
  <c r="U17" i="8"/>
  <c r="U16" i="8"/>
  <c r="U14" i="8"/>
  <c r="U13" i="8"/>
  <c r="U12" i="8"/>
  <c r="U10" i="8"/>
  <c r="U9" i="8"/>
  <c r="S17" i="8"/>
  <c r="S16" i="8"/>
  <c r="S14" i="8"/>
  <c r="S13" i="8"/>
  <c r="S12" i="8"/>
  <c r="S10" i="8"/>
  <c r="S9" i="8"/>
  <c r="Q17" i="8"/>
  <c r="Q16" i="8"/>
  <c r="Q14" i="8"/>
  <c r="Q13" i="8"/>
  <c r="Q12" i="8"/>
  <c r="Q10" i="8"/>
  <c r="Q9" i="8"/>
  <c r="O17" i="8"/>
  <c r="O16" i="8"/>
  <c r="O14" i="8"/>
  <c r="O13" i="8"/>
  <c r="O12" i="8"/>
  <c r="O10" i="8"/>
  <c r="O9" i="8"/>
  <c r="M17" i="8"/>
  <c r="M16" i="8"/>
  <c r="M14" i="8"/>
  <c r="M13" i="8"/>
  <c r="M12" i="8"/>
  <c r="M10" i="8"/>
  <c r="M9" i="8"/>
  <c r="K17" i="8"/>
  <c r="K16" i="8"/>
  <c r="K14" i="8"/>
  <c r="K13" i="8"/>
  <c r="K12" i="8"/>
  <c r="K10" i="8"/>
  <c r="K9" i="8"/>
  <c r="I17" i="8"/>
  <c r="I16" i="8"/>
  <c r="I14" i="8"/>
  <c r="I13" i="8"/>
  <c r="I12" i="8"/>
  <c r="I10" i="8"/>
  <c r="I9" i="8"/>
  <c r="T28" i="8"/>
  <c r="U28" i="8"/>
  <c r="R28" i="8"/>
  <c r="S28" i="8"/>
  <c r="P28" i="8"/>
  <c r="Q28" i="8"/>
  <c r="N28" i="8"/>
  <c r="O28" i="8"/>
  <c r="L28" i="8"/>
  <c r="M28" i="8"/>
  <c r="J28" i="8"/>
  <c r="K28" i="8"/>
  <c r="H28" i="8"/>
  <c r="I28" i="8"/>
  <c r="G28" i="8"/>
  <c r="T27" i="8"/>
  <c r="U27" i="8"/>
  <c r="R27" i="8"/>
  <c r="S27" i="8"/>
  <c r="P27" i="8"/>
  <c r="Q27" i="8"/>
  <c r="N27" i="8"/>
  <c r="O27" i="8"/>
  <c r="L27" i="8"/>
  <c r="M27" i="8"/>
  <c r="J27" i="8"/>
  <c r="K27" i="8"/>
  <c r="H27" i="8"/>
  <c r="I27" i="8"/>
  <c r="G27" i="8"/>
  <c r="T26" i="8"/>
  <c r="U26" i="8"/>
  <c r="R26" i="8"/>
  <c r="S26" i="8"/>
  <c r="P26" i="8"/>
  <c r="Q26" i="8"/>
  <c r="N26" i="8"/>
  <c r="O26" i="8"/>
  <c r="L26" i="8"/>
  <c r="M26" i="8"/>
  <c r="J26" i="8"/>
  <c r="K26" i="8"/>
  <c r="H26" i="8"/>
  <c r="I26" i="8"/>
  <c r="G26" i="8"/>
  <c r="T25" i="8"/>
  <c r="U25" i="8"/>
  <c r="R25" i="8"/>
  <c r="S25" i="8"/>
  <c r="P25" i="8"/>
  <c r="Q25" i="8"/>
  <c r="N25" i="8"/>
  <c r="O25" i="8"/>
  <c r="L25" i="8"/>
  <c r="M25" i="8"/>
  <c r="J25" i="8"/>
  <c r="K25" i="8"/>
  <c r="H25" i="8"/>
  <c r="I25" i="8"/>
  <c r="G25" i="8"/>
  <c r="T24" i="8"/>
  <c r="U24" i="8"/>
  <c r="R24" i="8"/>
  <c r="S24" i="8"/>
  <c r="P24" i="8"/>
  <c r="Q24" i="8"/>
  <c r="N24" i="8"/>
  <c r="O24" i="8"/>
  <c r="L24" i="8"/>
  <c r="M24" i="8"/>
  <c r="J24" i="8"/>
  <c r="K24" i="8"/>
  <c r="H24" i="8"/>
  <c r="I24" i="8"/>
  <c r="G24" i="8"/>
  <c r="T23" i="8"/>
  <c r="U23" i="8"/>
  <c r="R23" i="8"/>
  <c r="S23" i="8"/>
  <c r="P23" i="8"/>
  <c r="Q23" i="8"/>
  <c r="N23" i="8"/>
  <c r="O23" i="8"/>
  <c r="L23" i="8"/>
  <c r="M23" i="8"/>
  <c r="J23" i="8"/>
  <c r="K23" i="8"/>
  <c r="H23" i="8"/>
  <c r="I23" i="8"/>
  <c r="G23" i="8"/>
  <c r="T22" i="8"/>
  <c r="U22" i="8"/>
  <c r="R22" i="8"/>
  <c r="S22" i="8"/>
  <c r="P22" i="8"/>
  <c r="Q22" i="8"/>
  <c r="N22" i="8"/>
  <c r="O22" i="8"/>
  <c r="L22" i="8"/>
  <c r="M22" i="8"/>
  <c r="J22" i="8"/>
  <c r="K22" i="8"/>
  <c r="H22" i="8"/>
  <c r="I22" i="8"/>
  <c r="G22" i="8"/>
  <c r="T52" i="8"/>
  <c r="U52" i="8"/>
  <c r="R52" i="8"/>
  <c r="S52" i="8"/>
  <c r="P52" i="8"/>
  <c r="Q52" i="8"/>
  <c r="N52" i="8"/>
  <c r="O52" i="8"/>
  <c r="L52" i="8"/>
  <c r="M52" i="8"/>
  <c r="J52" i="8"/>
  <c r="K52" i="8"/>
  <c r="H52" i="8"/>
  <c r="I52" i="8"/>
  <c r="G52" i="8"/>
  <c r="T49" i="8"/>
  <c r="U49" i="8"/>
  <c r="R49" i="8"/>
  <c r="S49" i="8"/>
  <c r="N49" i="8"/>
  <c r="O49" i="8"/>
  <c r="L49" i="8"/>
  <c r="M49" i="8"/>
  <c r="H49" i="8"/>
  <c r="I49" i="8"/>
  <c r="G49" i="8"/>
  <c r="T46" i="8"/>
  <c r="U46" i="8"/>
  <c r="R46" i="8"/>
  <c r="S46" i="8"/>
  <c r="N46" i="8"/>
  <c r="O46" i="8"/>
  <c r="L46" i="8"/>
  <c r="M46" i="8"/>
  <c r="J46" i="8"/>
  <c r="K46" i="8"/>
  <c r="H46" i="8"/>
  <c r="I46" i="8"/>
  <c r="T45" i="8"/>
  <c r="U45" i="8"/>
  <c r="R45" i="8"/>
  <c r="S45" i="8"/>
  <c r="N45" i="8"/>
  <c r="O45" i="8"/>
  <c r="L45" i="8"/>
  <c r="M45" i="8"/>
  <c r="G45" i="8"/>
  <c r="T42" i="8"/>
  <c r="U42" i="8"/>
  <c r="R42" i="8"/>
  <c r="S42" i="8"/>
  <c r="N42" i="8"/>
  <c r="O42" i="8"/>
  <c r="L42" i="8"/>
  <c r="M42" i="8"/>
  <c r="J42" i="8"/>
  <c r="K42" i="8"/>
  <c r="G42" i="8"/>
  <c r="T41" i="8"/>
  <c r="U41" i="8"/>
  <c r="R41" i="8"/>
  <c r="S41" i="8"/>
  <c r="P41" i="8"/>
  <c r="Q41" i="8"/>
  <c r="N41" i="8"/>
  <c r="O41" i="8"/>
  <c r="L41" i="8"/>
  <c r="M41" i="8"/>
  <c r="T40" i="8"/>
  <c r="U40" i="8"/>
  <c r="R40" i="8"/>
  <c r="S40" i="8"/>
  <c r="N40" i="8"/>
  <c r="O40" i="8"/>
  <c r="L40" i="8"/>
  <c r="M40" i="8"/>
  <c r="J40" i="8"/>
  <c r="K40" i="8"/>
  <c r="H40" i="8"/>
  <c r="I40" i="8"/>
  <c r="G40" i="8"/>
  <c r="T39" i="8"/>
  <c r="U39" i="8"/>
  <c r="R39" i="8"/>
  <c r="S39" i="8"/>
  <c r="N39" i="8"/>
  <c r="O39" i="8"/>
  <c r="L39" i="8"/>
  <c r="M39" i="8"/>
  <c r="J39" i="8"/>
  <c r="K39" i="8"/>
  <c r="H39" i="8"/>
  <c r="I39" i="8"/>
  <c r="G39" i="8"/>
  <c r="T38" i="8"/>
  <c r="U38" i="8"/>
  <c r="R38" i="8"/>
  <c r="S38" i="8"/>
  <c r="Q38" i="8"/>
  <c r="N38" i="8"/>
  <c r="O38" i="8"/>
  <c r="L38" i="8"/>
  <c r="M38" i="8"/>
  <c r="H38" i="8"/>
  <c r="I38" i="8"/>
  <c r="G38" i="8"/>
  <c r="T37" i="8"/>
  <c r="U37" i="8"/>
  <c r="R37" i="8"/>
  <c r="S37" i="8"/>
  <c r="N37" i="8"/>
  <c r="O37" i="8"/>
  <c r="L37" i="8"/>
  <c r="M37" i="8"/>
  <c r="J37" i="8"/>
  <c r="K37" i="8"/>
  <c r="G37" i="8"/>
  <c r="T36" i="8"/>
  <c r="U36" i="8"/>
  <c r="R36" i="8"/>
  <c r="S36" i="8"/>
  <c r="P36" i="8"/>
  <c r="Q36" i="8"/>
  <c r="N36" i="8"/>
  <c r="O36" i="8"/>
  <c r="L36" i="8"/>
  <c r="M36" i="8"/>
  <c r="J36" i="8"/>
  <c r="K36" i="8"/>
  <c r="G36" i="8"/>
  <c r="T35" i="8"/>
  <c r="U35" i="8"/>
  <c r="R35" i="8"/>
  <c r="S35" i="8"/>
  <c r="N35" i="8"/>
  <c r="O35" i="8"/>
  <c r="L35" i="8"/>
  <c r="M35" i="8"/>
  <c r="G35" i="8"/>
  <c r="T51" i="8"/>
  <c r="U51" i="8"/>
  <c r="R51" i="8"/>
  <c r="S51" i="8"/>
  <c r="P51" i="8"/>
  <c r="Q51" i="8"/>
  <c r="N51" i="8"/>
  <c r="O51" i="8"/>
  <c r="L51" i="8"/>
  <c r="M51" i="8"/>
  <c r="J51" i="8"/>
  <c r="K51" i="8"/>
  <c r="H51" i="8"/>
  <c r="I51" i="8"/>
  <c r="G51" i="8"/>
  <c r="T50" i="8"/>
  <c r="U50" i="8"/>
  <c r="R50" i="8"/>
  <c r="S50" i="8"/>
  <c r="P50" i="8"/>
  <c r="Q50" i="8"/>
  <c r="N50" i="8"/>
  <c r="O50" i="8"/>
  <c r="L50" i="8"/>
  <c r="M50" i="8"/>
  <c r="J50" i="8"/>
  <c r="K50" i="8"/>
  <c r="H50" i="8"/>
  <c r="I50" i="8"/>
  <c r="G50" i="8"/>
  <c r="T48" i="8"/>
  <c r="U48" i="8"/>
  <c r="R48" i="8"/>
  <c r="S48" i="8"/>
  <c r="P48" i="8"/>
  <c r="Q48" i="8"/>
  <c r="N48" i="8"/>
  <c r="O48" i="8"/>
  <c r="L48" i="8"/>
  <c r="M48" i="8"/>
  <c r="J48" i="8"/>
  <c r="K48" i="8"/>
  <c r="H48" i="8"/>
  <c r="I48" i="8"/>
  <c r="G48" i="8"/>
  <c r="G47" i="8"/>
  <c r="T47" i="8"/>
  <c r="U47" i="8"/>
  <c r="R47" i="8"/>
  <c r="S47" i="8"/>
  <c r="N47" i="8"/>
  <c r="O47" i="8"/>
  <c r="L47" i="8"/>
  <c r="M47" i="8"/>
  <c r="H47" i="8"/>
  <c r="I47" i="8"/>
  <c r="L34" i="8"/>
  <c r="M34" i="8"/>
  <c r="T34" i="8"/>
  <c r="U34" i="8"/>
  <c r="R34" i="8"/>
  <c r="S34" i="8"/>
  <c r="N34" i="8"/>
  <c r="O34" i="8"/>
  <c r="G34" i="8"/>
  <c r="J29" i="8"/>
  <c r="K29" i="8"/>
  <c r="R9" i="8"/>
  <c r="H10" i="8"/>
  <c r="R10" i="8"/>
  <c r="L9" i="8"/>
  <c r="P9" i="8"/>
  <c r="L10" i="8"/>
  <c r="P10" i="8"/>
  <c r="L12" i="8"/>
  <c r="J9" i="8"/>
  <c r="N9" i="8"/>
  <c r="T9" i="8"/>
  <c r="J10" i="8"/>
  <c r="N10" i="8"/>
  <c r="T10" i="8"/>
  <c r="J12" i="8"/>
  <c r="J13" i="8"/>
  <c r="L13" i="8"/>
  <c r="H13" i="8"/>
  <c r="N13" i="8"/>
  <c r="P13" i="8"/>
  <c r="R13" i="8"/>
  <c r="T13" i="8"/>
  <c r="J14" i="8"/>
  <c r="L14" i="8"/>
  <c r="H14" i="8"/>
  <c r="N14" i="8"/>
  <c r="P14" i="8"/>
  <c r="R14" i="8"/>
  <c r="T14" i="8"/>
  <c r="J16" i="8"/>
  <c r="L16" i="8"/>
  <c r="H16" i="8"/>
  <c r="N16" i="8"/>
  <c r="P16" i="8"/>
  <c r="R16" i="8"/>
  <c r="T16" i="8"/>
  <c r="J17" i="8"/>
  <c r="L17" i="8"/>
  <c r="H17" i="8"/>
  <c r="N17" i="8"/>
  <c r="P17" i="8"/>
  <c r="R17" i="8"/>
  <c r="T17" i="8"/>
  <c r="T12" i="8"/>
  <c r="R12" i="8"/>
  <c r="P12" i="8"/>
  <c r="N12" i="8"/>
  <c r="H12" i="8"/>
  <c r="H29" i="8"/>
  <c r="I29" i="8"/>
  <c r="R29" i="8"/>
  <c r="S29" i="8"/>
  <c r="L29" i="8"/>
  <c r="M29" i="8"/>
  <c r="T29" i="8"/>
  <c r="U29" i="8"/>
  <c r="N29" i="8"/>
  <c r="O29" i="8"/>
  <c r="P29" i="8"/>
  <c r="Q29" i="8"/>
  <c r="G29" i="8"/>
</calcChain>
</file>

<file path=xl/sharedStrings.xml><?xml version="1.0" encoding="utf-8"?>
<sst xmlns="http://schemas.openxmlformats.org/spreadsheetml/2006/main" count="383" uniqueCount="165">
  <si>
    <t>Produto</t>
  </si>
  <si>
    <t>Embalagem</t>
  </si>
  <si>
    <t>Preço Fábrica</t>
  </si>
  <si>
    <t>Tel./Fax.:(19) 3829 6600</t>
  </si>
  <si>
    <t>Cód.</t>
  </si>
  <si>
    <t>Lista</t>
  </si>
  <si>
    <t>ICMS Destino 18%</t>
  </si>
  <si>
    <t>ICMS Destino 17%</t>
  </si>
  <si>
    <t>ICMS Destino 12%</t>
  </si>
  <si>
    <t>Cód. NCM</t>
  </si>
  <si>
    <t>Cód. NBM</t>
  </si>
  <si>
    <t>Cód. Barras EAN</t>
  </si>
  <si>
    <t>Preço Máx. Sugerido</t>
  </si>
  <si>
    <t>ALIMENTOS FUNCIONAIS</t>
  </si>
  <si>
    <t>Neutra</t>
  </si>
  <si>
    <t>2106.90.30</t>
  </si>
  <si>
    <t>2106.90.0100</t>
  </si>
  <si>
    <t>Vitax D3 - Cápsulas</t>
  </si>
  <si>
    <t>90 cápsulas gelatinosas moles</t>
  </si>
  <si>
    <t>7896317910001</t>
  </si>
  <si>
    <t>Vitax D3 - Gotas</t>
  </si>
  <si>
    <t>Frasco com 20 ml</t>
  </si>
  <si>
    <t>7896317910018</t>
  </si>
  <si>
    <t>30 comprimidos revestidos</t>
  </si>
  <si>
    <t>Zirvit Kids - Suspensão oral</t>
  </si>
  <si>
    <t>Frasco 150 ml</t>
  </si>
  <si>
    <t>7896317907346</t>
  </si>
  <si>
    <t>MEDICAMENTOS FITOTERÁPICOS</t>
  </si>
  <si>
    <t>Negativa</t>
  </si>
  <si>
    <t>3003.90.99</t>
  </si>
  <si>
    <t>3003.90.9903</t>
  </si>
  <si>
    <t>364</t>
  </si>
  <si>
    <t>Enax - Cpr</t>
  </si>
  <si>
    <t>7896317903645</t>
  </si>
  <si>
    <t>Frasco com 100 ml</t>
  </si>
  <si>
    <t>622</t>
  </si>
  <si>
    <t>Flenus</t>
  </si>
  <si>
    <t>20 comprimidos revestidos</t>
  </si>
  <si>
    <t>7896317906226</t>
  </si>
  <si>
    <t>623</t>
  </si>
  <si>
    <t>789.6317906233</t>
  </si>
  <si>
    <t>855</t>
  </si>
  <si>
    <t>Hederax - Xarope</t>
  </si>
  <si>
    <t>7896317908558</t>
  </si>
  <si>
    <t>685</t>
  </si>
  <si>
    <t>Lacass</t>
  </si>
  <si>
    <t>14 comprimidos revestidos</t>
  </si>
  <si>
    <t>7896317906851</t>
  </si>
  <si>
    <t>250</t>
  </si>
  <si>
    <t>Mencirax</t>
  </si>
  <si>
    <t>7896317902501</t>
  </si>
  <si>
    <t>999</t>
  </si>
  <si>
    <t>Pazine</t>
  </si>
  <si>
    <t>7896317909999</t>
  </si>
  <si>
    <t>205</t>
  </si>
  <si>
    <t>Valerix</t>
  </si>
  <si>
    <t>7896317902051</t>
  </si>
  <si>
    <t xml:space="preserve">MEDICAMENTOS </t>
  </si>
  <si>
    <t>Positiva</t>
  </si>
  <si>
    <t>3003.90.89</t>
  </si>
  <si>
    <t>3003.90.9999</t>
  </si>
  <si>
    <t>Calcichell 250 mg</t>
  </si>
  <si>
    <t>15 envelopes</t>
  </si>
  <si>
    <t>3003.90.19</t>
  </si>
  <si>
    <t>7896317901924</t>
  </si>
  <si>
    <t>Calcichell 500 mg</t>
  </si>
  <si>
    <t>7896317901917</t>
  </si>
  <si>
    <t>3003.90.76</t>
  </si>
  <si>
    <t>031</t>
  </si>
  <si>
    <t>Colpist MT - Creme</t>
  </si>
  <si>
    <t>Bisnaga 40 g + 10 Aplicadores</t>
  </si>
  <si>
    <t>7896317900316</t>
  </si>
  <si>
    <t>040</t>
  </si>
  <si>
    <t>Dexador - Cpr</t>
  </si>
  <si>
    <t>3003.90.13</t>
  </si>
  <si>
    <t>7896317900408</t>
  </si>
  <si>
    <t>041</t>
  </si>
  <si>
    <t>Dexador - Injetável</t>
  </si>
  <si>
    <t>6 ampolas (3x1ml B + 3x2ml A)</t>
  </si>
  <si>
    <t>7896317900415</t>
  </si>
  <si>
    <t>612</t>
  </si>
  <si>
    <t>Folacin - Cpr</t>
  </si>
  <si>
    <t>7896317906127</t>
  </si>
  <si>
    <t>Folacin - Gotas</t>
  </si>
  <si>
    <t>Frasco 30 ml</t>
  </si>
  <si>
    <t>7896317906165</t>
  </si>
  <si>
    <t>620</t>
  </si>
  <si>
    <t>Folacin - Líquido</t>
  </si>
  <si>
    <t>Frasco100 ml</t>
  </si>
  <si>
    <t>7896317906202</t>
  </si>
  <si>
    <t>075</t>
  </si>
  <si>
    <t>Folifer - Cpr</t>
  </si>
  <si>
    <t>7896317900750</t>
  </si>
  <si>
    <t>180</t>
  </si>
  <si>
    <t>Folifer - Gotas</t>
  </si>
  <si>
    <t>7896317901801</t>
  </si>
  <si>
    <t>175</t>
  </si>
  <si>
    <t>Folifer - Solução Oral</t>
  </si>
  <si>
    <t>7896317901757</t>
  </si>
  <si>
    <t>755</t>
  </si>
  <si>
    <t>Folifer Ferro - Solução Oral (Gotas)</t>
  </si>
  <si>
    <t>7896317907551</t>
  </si>
  <si>
    <t>3003.90.79</t>
  </si>
  <si>
    <t>152</t>
  </si>
  <si>
    <t>Loremix D - Cpr</t>
  </si>
  <si>
    <t>12 comprimidos revestidos</t>
  </si>
  <si>
    <t>7896317901528</t>
  </si>
  <si>
    <t>166</t>
  </si>
  <si>
    <t>Loremix D - Xarope</t>
  </si>
  <si>
    <t>Frasco 60 ml</t>
  </si>
  <si>
    <t>7896317901665</t>
  </si>
  <si>
    <t>728</t>
  </si>
  <si>
    <t xml:space="preserve">Nevrix </t>
  </si>
  <si>
    <t>7896317907285</t>
  </si>
  <si>
    <t>729</t>
  </si>
  <si>
    <t>Nevrix IM</t>
  </si>
  <si>
    <t>3 ampolas de 2ml</t>
  </si>
  <si>
    <t>7896317907292</t>
  </si>
  <si>
    <t>3003.20.19</t>
  </si>
  <si>
    <t>3003.20.9900</t>
  </si>
  <si>
    <t>480</t>
  </si>
  <si>
    <t>Tericin AT - Creme</t>
  </si>
  <si>
    <t>Bisnaga 45 g + 10 Aplicadores</t>
  </si>
  <si>
    <t>7896317904802</t>
  </si>
  <si>
    <t>140</t>
  </si>
  <si>
    <t>Zelix 150 mg</t>
  </si>
  <si>
    <t>1 cápsula</t>
  </si>
  <si>
    <t>7896317901405</t>
  </si>
  <si>
    <t>141</t>
  </si>
  <si>
    <t>2 cápsulas</t>
  </si>
  <si>
    <t>7896317901412</t>
  </si>
  <si>
    <t>Zirvit Multi</t>
  </si>
  <si>
    <t>7896317901238</t>
  </si>
  <si>
    <t>124</t>
  </si>
  <si>
    <t>Zirvit Plus</t>
  </si>
  <si>
    <t>7896317903409</t>
  </si>
  <si>
    <t>ICMS Destino 20%</t>
  </si>
  <si>
    <t>ICMS Destino 17,5%</t>
  </si>
  <si>
    <t>ICMS Destino 17% ALC</t>
  </si>
  <si>
    <t>ICMS Destino 17,5% ALC</t>
  </si>
  <si>
    <t>ICMS Destino 18% ALC</t>
  </si>
  <si>
    <t>17</t>
  </si>
  <si>
    <t>Ossone</t>
  </si>
  <si>
    <t>1192</t>
  </si>
  <si>
    <t>1191</t>
  </si>
  <si>
    <t>7899824400171</t>
  </si>
  <si>
    <t>QUANTIDADE CAIXA DE EMBARQUE</t>
  </si>
  <si>
    <t>30 UNIDADES</t>
  </si>
  <si>
    <t>40 UNIDADES</t>
  </si>
  <si>
    <t>50 UNIDADES</t>
  </si>
  <si>
    <t>Preço Máx. Cons.</t>
  </si>
  <si>
    <t>440</t>
  </si>
  <si>
    <t>441</t>
  </si>
  <si>
    <t>Jofix 4 mg</t>
  </si>
  <si>
    <t>Jofix 8 mg</t>
  </si>
  <si>
    <t>10 comprimidos de desintegração oral</t>
  </si>
  <si>
    <t>48 UNIDADES</t>
  </si>
  <si>
    <t>7899824400065</t>
  </si>
  <si>
    <t>7899824400072</t>
  </si>
  <si>
    <t>3004.90.69</t>
  </si>
  <si>
    <t>3004.90.9999</t>
  </si>
  <si>
    <t>Zirvit Baby</t>
  </si>
  <si>
    <t>1616</t>
  </si>
  <si>
    <t>7899824400201</t>
  </si>
  <si>
    <t>A Partir de 01/04/2017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</si>
</sst>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57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u/>
      <sz val="11"/>
      <color theme="1"/>
      <name val="Calibri"/>
      <family val="2"/>
      <scheme val="minor"/>
    </font>
    <font>
      <u/>
      <sz val="7"/>
      <name val="Arial"/>
      <family val="2"/>
    </font>
    <font>
      <sz val="7"/>
      <color theme="1"/>
      <name val="Arial"/>
      <family val="2"/>
    </font>
    <font>
      <u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0" fillId="0" borderId="0" xfId="0" applyProtection="1"/>
    <xf numFmtId="0" fontId="18" fillId="0" borderId="0" xfId="0" applyFont="1" applyProtection="1"/>
    <xf numFmtId="0" fontId="2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164" fontId="18" fillId="0" borderId="0" xfId="42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8" fillId="0" borderId="0" xfId="0" applyFont="1" applyAlignment="1" applyProtection="1">
      <alignment vertical="center"/>
    </xf>
    <xf numFmtId="0" fontId="28" fillId="0" borderId="0" xfId="0" applyFont="1" applyProtection="1"/>
    <xf numFmtId="0" fontId="29" fillId="0" borderId="0" xfId="0" applyFont="1" applyAlignment="1" applyProtection="1">
      <alignment horizontal="center"/>
    </xf>
    <xf numFmtId="164" fontId="18" fillId="0" borderId="0" xfId="0" applyNumberFormat="1" applyFont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164" fontId="18" fillId="0" borderId="0" xfId="42" applyFont="1" applyFill="1" applyBorder="1" applyAlignment="1" applyProtection="1">
      <alignment vertical="center"/>
    </xf>
    <xf numFmtId="164" fontId="18" fillId="0" borderId="0" xfId="42" quotePrefix="1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right"/>
    </xf>
    <xf numFmtId="0" fontId="18" fillId="34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vertical="center"/>
    </xf>
    <xf numFmtId="0" fontId="18" fillId="0" borderId="1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164" fontId="18" fillId="0" borderId="10" xfId="42" applyFont="1" applyFill="1" applyBorder="1" applyAlignment="1" applyProtection="1">
      <alignment vertical="center"/>
    </xf>
    <xf numFmtId="0" fontId="18" fillId="0" borderId="10" xfId="0" applyFont="1" applyBorder="1" applyAlignment="1" applyProtection="1">
      <alignment horizontal="center" vertical="center"/>
    </xf>
    <xf numFmtId="164" fontId="18" fillId="0" borderId="10" xfId="42" quotePrefix="1" applyFont="1" applyFill="1" applyBorder="1" applyAlignment="1" applyProtection="1">
      <alignment vertical="center"/>
    </xf>
    <xf numFmtId="1" fontId="18" fillId="0" borderId="10" xfId="0" applyNumberFormat="1" applyFont="1" applyFill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vertical="center"/>
    </xf>
    <xf numFmtId="0" fontId="18" fillId="33" borderId="10" xfId="0" applyFont="1" applyFill="1" applyBorder="1" applyAlignment="1" applyProtection="1">
      <alignment vertical="center"/>
    </xf>
    <xf numFmtId="49" fontId="30" fillId="0" borderId="10" xfId="0" applyNumberFormat="1" applyFont="1" applyBorder="1" applyAlignment="1">
      <alignment horizontal="center" vertical="center"/>
    </xf>
    <xf numFmtId="0" fontId="18" fillId="34" borderId="10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/>
    <xf numFmtId="3" fontId="18" fillId="0" borderId="10" xfId="0" applyNumberFormat="1" applyFont="1" applyBorder="1" applyAlignment="1" applyProtection="1">
      <alignment horizontal="center" vertical="center"/>
    </xf>
    <xf numFmtId="0" fontId="31" fillId="0" borderId="0" xfId="0" applyFont="1" applyAlignment="1" applyProtection="1"/>
    <xf numFmtId="0" fontId="19" fillId="0" borderId="0" xfId="0" applyFont="1" applyAlignment="1" applyProtection="1">
      <alignment horizontal="center"/>
    </xf>
    <xf numFmtId="0" fontId="21" fillId="35" borderId="10" xfId="0" applyFont="1" applyFill="1" applyBorder="1" applyAlignment="1" applyProtection="1">
      <alignment horizontal="center" vertical="center"/>
    </xf>
    <xf numFmtId="14" fontId="18" fillId="34" borderId="10" xfId="0" applyNumberFormat="1" applyFont="1" applyFill="1" applyBorder="1" applyAlignment="1" applyProtection="1">
      <alignment horizontal="center" vertical="center"/>
    </xf>
    <xf numFmtId="14" fontId="18" fillId="34" borderId="10" xfId="0" applyNumberFormat="1" applyFont="1" applyFill="1" applyBorder="1" applyAlignment="1" applyProtection="1">
      <alignment horizontal="center" vertical="center" wrapText="1"/>
    </xf>
    <xf numFmtId="0" fontId="18" fillId="34" borderId="10" xfId="0" applyFont="1" applyFill="1" applyBorder="1" applyAlignment="1" applyProtection="1">
      <alignment horizontal="center" vertical="center"/>
    </xf>
    <xf numFmtId="0" fontId="18" fillId="34" borderId="10" xfId="0" applyFont="1" applyFill="1" applyBorder="1" applyAlignment="1" applyProtection="1">
      <alignment vertical="center"/>
    </xf>
    <xf numFmtId="0" fontId="21" fillId="34" borderId="10" xfId="0" applyFont="1" applyFill="1" applyBorder="1" applyAlignment="1" applyProtection="1">
      <alignment horizontal="center" vertical="distributed"/>
    </xf>
    <xf numFmtId="0" fontId="18" fillId="34" borderId="10" xfId="0" applyFont="1" applyFill="1" applyBorder="1" applyAlignment="1" applyProtection="1">
      <alignment horizontal="center" vertical="distributed"/>
    </xf>
    <xf numFmtId="0" fontId="21" fillId="34" borderId="10" xfId="0" applyFont="1" applyFill="1" applyBorder="1" applyAlignment="1" applyProtection="1">
      <alignment horizontal="center" vertical="center"/>
    </xf>
    <xf numFmtId="0" fontId="21" fillId="34" borderId="10" xfId="0" applyFont="1" applyFill="1" applyBorder="1" applyAlignment="1" applyProtection="1">
      <alignment vertical="center"/>
    </xf>
    <xf numFmtId="0" fontId="18" fillId="34" borderId="10" xfId="0" applyFont="1" applyFill="1" applyBorder="1" applyAlignment="1" applyProtection="1">
      <alignment horizontal="center" vertical="center" wrapText="1"/>
    </xf>
    <xf numFmtId="0" fontId="21" fillId="34" borderId="10" xfId="0" applyFont="1" applyFill="1" applyBorder="1" applyAlignment="1" applyProtection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a" xfId="8" builtinId="28" customBuiltin="1"/>
    <cellStyle name="Normal" xfId="0" builtinId="0"/>
    <cellStyle name="Observação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erificar Célula" xfId="13" builtinId="23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17829</xdr:colOff>
      <xdr:row>1</xdr:row>
      <xdr:rowOff>72659</xdr:rowOff>
    </xdr:from>
    <xdr:to>
      <xdr:col>2</xdr:col>
      <xdr:colOff>43962</xdr:colOff>
      <xdr:row>3</xdr:row>
      <xdr:rowOff>161192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906" y="263159"/>
          <a:ext cx="1520825" cy="469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L414"/>
  <sheetViews>
    <sheetView showGridLines="0" tabSelected="1" topLeftCell="A8" zoomScale="120" zoomScaleNormal="120" zoomScalePageLayoutView="120" workbookViewId="0">
      <selection activeCell="F11" sqref="F11"/>
    </sheetView>
  </sheetViews>
  <sheetFormatPr baseColWidth="10" defaultColWidth="8.83203125" defaultRowHeight="15" x14ac:dyDescent="0.2"/>
  <cols>
    <col min="1" max="1" width="4.5" style="1" bestFit="1" customWidth="1"/>
    <col min="2" max="2" width="22.5" style="2" bestFit="1" customWidth="1"/>
    <col min="3" max="3" width="24" style="2" customWidth="1"/>
    <col min="4" max="4" width="15.1640625" style="1" customWidth="1"/>
    <col min="5" max="5" width="6.33203125" style="1" customWidth="1"/>
    <col min="6" max="21" width="6.5" style="2" customWidth="1"/>
    <col min="22" max="22" width="8.33203125" style="2" customWidth="1"/>
    <col min="23" max="23" width="9.5" style="2" bestFit="1" customWidth="1"/>
    <col min="24" max="24" width="12.1640625" style="4" customWidth="1"/>
    <col min="25" max="27" width="9" style="4" customWidth="1"/>
    <col min="28" max="263" width="8.83203125" style="5"/>
    <col min="264" max="264" width="4.5" style="5" bestFit="1" customWidth="1"/>
    <col min="265" max="265" width="25.5" style="5" customWidth="1"/>
    <col min="266" max="266" width="20" style="5" customWidth="1"/>
    <col min="267" max="267" width="6.33203125" style="5" customWidth="1"/>
    <col min="268" max="277" width="6.5" style="5" customWidth="1"/>
    <col min="278" max="278" width="8" style="5" bestFit="1" customWidth="1"/>
    <col min="279" max="279" width="9.5" style="5" bestFit="1" customWidth="1"/>
    <col min="280" max="280" width="12.1640625" style="5" customWidth="1"/>
    <col min="281" max="283" width="9" style="5" customWidth="1"/>
    <col min="284" max="519" width="8.83203125" style="5"/>
    <col min="520" max="520" width="4.5" style="5" bestFit="1" customWidth="1"/>
    <col min="521" max="521" width="25.5" style="5" customWidth="1"/>
    <col min="522" max="522" width="20" style="5" customWidth="1"/>
    <col min="523" max="523" width="6.33203125" style="5" customWidth="1"/>
    <col min="524" max="533" width="6.5" style="5" customWidth="1"/>
    <col min="534" max="534" width="8" style="5" bestFit="1" customWidth="1"/>
    <col min="535" max="535" width="9.5" style="5" bestFit="1" customWidth="1"/>
    <col min="536" max="536" width="12.1640625" style="5" customWidth="1"/>
    <col min="537" max="539" width="9" style="5" customWidth="1"/>
    <col min="540" max="775" width="8.83203125" style="5"/>
    <col min="776" max="776" width="4.5" style="5" bestFit="1" customWidth="1"/>
    <col min="777" max="777" width="25.5" style="5" customWidth="1"/>
    <col min="778" max="778" width="20" style="5" customWidth="1"/>
    <col min="779" max="779" width="6.33203125" style="5" customWidth="1"/>
    <col min="780" max="789" width="6.5" style="5" customWidth="1"/>
    <col min="790" max="790" width="8" style="5" bestFit="1" customWidth="1"/>
    <col min="791" max="791" width="9.5" style="5" bestFit="1" customWidth="1"/>
    <col min="792" max="792" width="12.1640625" style="5" customWidth="1"/>
    <col min="793" max="795" width="9" style="5" customWidth="1"/>
    <col min="796" max="1031" width="8.83203125" style="5"/>
    <col min="1032" max="1032" width="4.5" style="5" bestFit="1" customWidth="1"/>
    <col min="1033" max="1033" width="25.5" style="5" customWidth="1"/>
    <col min="1034" max="1034" width="20" style="5" customWidth="1"/>
    <col min="1035" max="1035" width="6.33203125" style="5" customWidth="1"/>
    <col min="1036" max="1045" width="6.5" style="5" customWidth="1"/>
    <col min="1046" max="1046" width="8" style="5" bestFit="1" customWidth="1"/>
    <col min="1047" max="1047" width="9.5" style="5" bestFit="1" customWidth="1"/>
    <col min="1048" max="1048" width="12.1640625" style="5" customWidth="1"/>
    <col min="1049" max="1051" width="9" style="5" customWidth="1"/>
    <col min="1052" max="1287" width="8.83203125" style="5"/>
    <col min="1288" max="1288" width="4.5" style="5" bestFit="1" customWidth="1"/>
    <col min="1289" max="1289" width="25.5" style="5" customWidth="1"/>
    <col min="1290" max="1290" width="20" style="5" customWidth="1"/>
    <col min="1291" max="1291" width="6.33203125" style="5" customWidth="1"/>
    <col min="1292" max="1301" width="6.5" style="5" customWidth="1"/>
    <col min="1302" max="1302" width="8" style="5" bestFit="1" customWidth="1"/>
    <col min="1303" max="1303" width="9.5" style="5" bestFit="1" customWidth="1"/>
    <col min="1304" max="1304" width="12.1640625" style="5" customWidth="1"/>
    <col min="1305" max="1307" width="9" style="5" customWidth="1"/>
    <col min="1308" max="1543" width="8.83203125" style="5"/>
    <col min="1544" max="1544" width="4.5" style="5" bestFit="1" customWidth="1"/>
    <col min="1545" max="1545" width="25.5" style="5" customWidth="1"/>
    <col min="1546" max="1546" width="20" style="5" customWidth="1"/>
    <col min="1547" max="1547" width="6.33203125" style="5" customWidth="1"/>
    <col min="1548" max="1557" width="6.5" style="5" customWidth="1"/>
    <col min="1558" max="1558" width="8" style="5" bestFit="1" customWidth="1"/>
    <col min="1559" max="1559" width="9.5" style="5" bestFit="1" customWidth="1"/>
    <col min="1560" max="1560" width="12.1640625" style="5" customWidth="1"/>
    <col min="1561" max="1563" width="9" style="5" customWidth="1"/>
    <col min="1564" max="1799" width="8.83203125" style="5"/>
    <col min="1800" max="1800" width="4.5" style="5" bestFit="1" customWidth="1"/>
    <col min="1801" max="1801" width="25.5" style="5" customWidth="1"/>
    <col min="1802" max="1802" width="20" style="5" customWidth="1"/>
    <col min="1803" max="1803" width="6.33203125" style="5" customWidth="1"/>
    <col min="1804" max="1813" width="6.5" style="5" customWidth="1"/>
    <col min="1814" max="1814" width="8" style="5" bestFit="1" customWidth="1"/>
    <col min="1815" max="1815" width="9.5" style="5" bestFit="1" customWidth="1"/>
    <col min="1816" max="1816" width="12.1640625" style="5" customWidth="1"/>
    <col min="1817" max="1819" width="9" style="5" customWidth="1"/>
    <col min="1820" max="2055" width="8.83203125" style="5"/>
    <col min="2056" max="2056" width="4.5" style="5" bestFit="1" customWidth="1"/>
    <col min="2057" max="2057" width="25.5" style="5" customWidth="1"/>
    <col min="2058" max="2058" width="20" style="5" customWidth="1"/>
    <col min="2059" max="2059" width="6.33203125" style="5" customWidth="1"/>
    <col min="2060" max="2069" width="6.5" style="5" customWidth="1"/>
    <col min="2070" max="2070" width="8" style="5" bestFit="1" customWidth="1"/>
    <col min="2071" max="2071" width="9.5" style="5" bestFit="1" customWidth="1"/>
    <col min="2072" max="2072" width="12.1640625" style="5" customWidth="1"/>
    <col min="2073" max="2075" width="9" style="5" customWidth="1"/>
    <col min="2076" max="2311" width="8.83203125" style="5"/>
    <col min="2312" max="2312" width="4.5" style="5" bestFit="1" customWidth="1"/>
    <col min="2313" max="2313" width="25.5" style="5" customWidth="1"/>
    <col min="2314" max="2314" width="20" style="5" customWidth="1"/>
    <col min="2315" max="2315" width="6.33203125" style="5" customWidth="1"/>
    <col min="2316" max="2325" width="6.5" style="5" customWidth="1"/>
    <col min="2326" max="2326" width="8" style="5" bestFit="1" customWidth="1"/>
    <col min="2327" max="2327" width="9.5" style="5" bestFit="1" customWidth="1"/>
    <col min="2328" max="2328" width="12.1640625" style="5" customWidth="1"/>
    <col min="2329" max="2331" width="9" style="5" customWidth="1"/>
    <col min="2332" max="2567" width="8.83203125" style="5"/>
    <col min="2568" max="2568" width="4.5" style="5" bestFit="1" customWidth="1"/>
    <col min="2569" max="2569" width="25.5" style="5" customWidth="1"/>
    <col min="2570" max="2570" width="20" style="5" customWidth="1"/>
    <col min="2571" max="2571" width="6.33203125" style="5" customWidth="1"/>
    <col min="2572" max="2581" width="6.5" style="5" customWidth="1"/>
    <col min="2582" max="2582" width="8" style="5" bestFit="1" customWidth="1"/>
    <col min="2583" max="2583" width="9.5" style="5" bestFit="1" customWidth="1"/>
    <col min="2584" max="2584" width="12.1640625" style="5" customWidth="1"/>
    <col min="2585" max="2587" width="9" style="5" customWidth="1"/>
    <col min="2588" max="2823" width="8.83203125" style="5"/>
    <col min="2824" max="2824" width="4.5" style="5" bestFit="1" customWidth="1"/>
    <col min="2825" max="2825" width="25.5" style="5" customWidth="1"/>
    <col min="2826" max="2826" width="20" style="5" customWidth="1"/>
    <col min="2827" max="2827" width="6.33203125" style="5" customWidth="1"/>
    <col min="2828" max="2837" width="6.5" style="5" customWidth="1"/>
    <col min="2838" max="2838" width="8" style="5" bestFit="1" customWidth="1"/>
    <col min="2839" max="2839" width="9.5" style="5" bestFit="1" customWidth="1"/>
    <col min="2840" max="2840" width="12.1640625" style="5" customWidth="1"/>
    <col min="2841" max="2843" width="9" style="5" customWidth="1"/>
    <col min="2844" max="3079" width="8.83203125" style="5"/>
    <col min="3080" max="3080" width="4.5" style="5" bestFit="1" customWidth="1"/>
    <col min="3081" max="3081" width="25.5" style="5" customWidth="1"/>
    <col min="3082" max="3082" width="20" style="5" customWidth="1"/>
    <col min="3083" max="3083" width="6.33203125" style="5" customWidth="1"/>
    <col min="3084" max="3093" width="6.5" style="5" customWidth="1"/>
    <col min="3094" max="3094" width="8" style="5" bestFit="1" customWidth="1"/>
    <col min="3095" max="3095" width="9.5" style="5" bestFit="1" customWidth="1"/>
    <col min="3096" max="3096" width="12.1640625" style="5" customWidth="1"/>
    <col min="3097" max="3099" width="9" style="5" customWidth="1"/>
    <col min="3100" max="3335" width="8.83203125" style="5"/>
    <col min="3336" max="3336" width="4.5" style="5" bestFit="1" customWidth="1"/>
    <col min="3337" max="3337" width="25.5" style="5" customWidth="1"/>
    <col min="3338" max="3338" width="20" style="5" customWidth="1"/>
    <col min="3339" max="3339" width="6.33203125" style="5" customWidth="1"/>
    <col min="3340" max="3349" width="6.5" style="5" customWidth="1"/>
    <col min="3350" max="3350" width="8" style="5" bestFit="1" customWidth="1"/>
    <col min="3351" max="3351" width="9.5" style="5" bestFit="1" customWidth="1"/>
    <col min="3352" max="3352" width="12.1640625" style="5" customWidth="1"/>
    <col min="3353" max="3355" width="9" style="5" customWidth="1"/>
    <col min="3356" max="3591" width="8.83203125" style="5"/>
    <col min="3592" max="3592" width="4.5" style="5" bestFit="1" customWidth="1"/>
    <col min="3593" max="3593" width="25.5" style="5" customWidth="1"/>
    <col min="3594" max="3594" width="20" style="5" customWidth="1"/>
    <col min="3595" max="3595" width="6.33203125" style="5" customWidth="1"/>
    <col min="3596" max="3605" width="6.5" style="5" customWidth="1"/>
    <col min="3606" max="3606" width="8" style="5" bestFit="1" customWidth="1"/>
    <col min="3607" max="3607" width="9.5" style="5" bestFit="1" customWidth="1"/>
    <col min="3608" max="3608" width="12.1640625" style="5" customWidth="1"/>
    <col min="3609" max="3611" width="9" style="5" customWidth="1"/>
    <col min="3612" max="3847" width="8.83203125" style="5"/>
    <col min="3848" max="3848" width="4.5" style="5" bestFit="1" customWidth="1"/>
    <col min="3849" max="3849" width="25.5" style="5" customWidth="1"/>
    <col min="3850" max="3850" width="20" style="5" customWidth="1"/>
    <col min="3851" max="3851" width="6.33203125" style="5" customWidth="1"/>
    <col min="3852" max="3861" width="6.5" style="5" customWidth="1"/>
    <col min="3862" max="3862" width="8" style="5" bestFit="1" customWidth="1"/>
    <col min="3863" max="3863" width="9.5" style="5" bestFit="1" customWidth="1"/>
    <col min="3864" max="3864" width="12.1640625" style="5" customWidth="1"/>
    <col min="3865" max="3867" width="9" style="5" customWidth="1"/>
    <col min="3868" max="4103" width="8.83203125" style="5"/>
    <col min="4104" max="4104" width="4.5" style="5" bestFit="1" customWidth="1"/>
    <col min="4105" max="4105" width="25.5" style="5" customWidth="1"/>
    <col min="4106" max="4106" width="20" style="5" customWidth="1"/>
    <col min="4107" max="4107" width="6.33203125" style="5" customWidth="1"/>
    <col min="4108" max="4117" width="6.5" style="5" customWidth="1"/>
    <col min="4118" max="4118" width="8" style="5" bestFit="1" customWidth="1"/>
    <col min="4119" max="4119" width="9.5" style="5" bestFit="1" customWidth="1"/>
    <col min="4120" max="4120" width="12.1640625" style="5" customWidth="1"/>
    <col min="4121" max="4123" width="9" style="5" customWidth="1"/>
    <col min="4124" max="4359" width="8.83203125" style="5"/>
    <col min="4360" max="4360" width="4.5" style="5" bestFit="1" customWidth="1"/>
    <col min="4361" max="4361" width="25.5" style="5" customWidth="1"/>
    <col min="4362" max="4362" width="20" style="5" customWidth="1"/>
    <col min="4363" max="4363" width="6.33203125" style="5" customWidth="1"/>
    <col min="4364" max="4373" width="6.5" style="5" customWidth="1"/>
    <col min="4374" max="4374" width="8" style="5" bestFit="1" customWidth="1"/>
    <col min="4375" max="4375" width="9.5" style="5" bestFit="1" customWidth="1"/>
    <col min="4376" max="4376" width="12.1640625" style="5" customWidth="1"/>
    <col min="4377" max="4379" width="9" style="5" customWidth="1"/>
    <col min="4380" max="4615" width="8.83203125" style="5"/>
    <col min="4616" max="4616" width="4.5" style="5" bestFit="1" customWidth="1"/>
    <col min="4617" max="4617" width="25.5" style="5" customWidth="1"/>
    <col min="4618" max="4618" width="20" style="5" customWidth="1"/>
    <col min="4619" max="4619" width="6.33203125" style="5" customWidth="1"/>
    <col min="4620" max="4629" width="6.5" style="5" customWidth="1"/>
    <col min="4630" max="4630" width="8" style="5" bestFit="1" customWidth="1"/>
    <col min="4631" max="4631" width="9.5" style="5" bestFit="1" customWidth="1"/>
    <col min="4632" max="4632" width="12.1640625" style="5" customWidth="1"/>
    <col min="4633" max="4635" width="9" style="5" customWidth="1"/>
    <col min="4636" max="4871" width="8.83203125" style="5"/>
    <col min="4872" max="4872" width="4.5" style="5" bestFit="1" customWidth="1"/>
    <col min="4873" max="4873" width="25.5" style="5" customWidth="1"/>
    <col min="4874" max="4874" width="20" style="5" customWidth="1"/>
    <col min="4875" max="4875" width="6.33203125" style="5" customWidth="1"/>
    <col min="4876" max="4885" width="6.5" style="5" customWidth="1"/>
    <col min="4886" max="4886" width="8" style="5" bestFit="1" customWidth="1"/>
    <col min="4887" max="4887" width="9.5" style="5" bestFit="1" customWidth="1"/>
    <col min="4888" max="4888" width="12.1640625" style="5" customWidth="1"/>
    <col min="4889" max="4891" width="9" style="5" customWidth="1"/>
    <col min="4892" max="5127" width="8.83203125" style="5"/>
    <col min="5128" max="5128" width="4.5" style="5" bestFit="1" customWidth="1"/>
    <col min="5129" max="5129" width="25.5" style="5" customWidth="1"/>
    <col min="5130" max="5130" width="20" style="5" customWidth="1"/>
    <col min="5131" max="5131" width="6.33203125" style="5" customWidth="1"/>
    <col min="5132" max="5141" width="6.5" style="5" customWidth="1"/>
    <col min="5142" max="5142" width="8" style="5" bestFit="1" customWidth="1"/>
    <col min="5143" max="5143" width="9.5" style="5" bestFit="1" customWidth="1"/>
    <col min="5144" max="5144" width="12.1640625" style="5" customWidth="1"/>
    <col min="5145" max="5147" width="9" style="5" customWidth="1"/>
    <col min="5148" max="5383" width="8.83203125" style="5"/>
    <col min="5384" max="5384" width="4.5" style="5" bestFit="1" customWidth="1"/>
    <col min="5385" max="5385" width="25.5" style="5" customWidth="1"/>
    <col min="5386" max="5386" width="20" style="5" customWidth="1"/>
    <col min="5387" max="5387" width="6.33203125" style="5" customWidth="1"/>
    <col min="5388" max="5397" width="6.5" style="5" customWidth="1"/>
    <col min="5398" max="5398" width="8" style="5" bestFit="1" customWidth="1"/>
    <col min="5399" max="5399" width="9.5" style="5" bestFit="1" customWidth="1"/>
    <col min="5400" max="5400" width="12.1640625" style="5" customWidth="1"/>
    <col min="5401" max="5403" width="9" style="5" customWidth="1"/>
    <col min="5404" max="5639" width="8.83203125" style="5"/>
    <col min="5640" max="5640" width="4.5" style="5" bestFit="1" customWidth="1"/>
    <col min="5641" max="5641" width="25.5" style="5" customWidth="1"/>
    <col min="5642" max="5642" width="20" style="5" customWidth="1"/>
    <col min="5643" max="5643" width="6.33203125" style="5" customWidth="1"/>
    <col min="5644" max="5653" width="6.5" style="5" customWidth="1"/>
    <col min="5654" max="5654" width="8" style="5" bestFit="1" customWidth="1"/>
    <col min="5655" max="5655" width="9.5" style="5" bestFit="1" customWidth="1"/>
    <col min="5656" max="5656" width="12.1640625" style="5" customWidth="1"/>
    <col min="5657" max="5659" width="9" style="5" customWidth="1"/>
    <col min="5660" max="5895" width="8.83203125" style="5"/>
    <col min="5896" max="5896" width="4.5" style="5" bestFit="1" customWidth="1"/>
    <col min="5897" max="5897" width="25.5" style="5" customWidth="1"/>
    <col min="5898" max="5898" width="20" style="5" customWidth="1"/>
    <col min="5899" max="5899" width="6.33203125" style="5" customWidth="1"/>
    <col min="5900" max="5909" width="6.5" style="5" customWidth="1"/>
    <col min="5910" max="5910" width="8" style="5" bestFit="1" customWidth="1"/>
    <col min="5911" max="5911" width="9.5" style="5" bestFit="1" customWidth="1"/>
    <col min="5912" max="5912" width="12.1640625" style="5" customWidth="1"/>
    <col min="5913" max="5915" width="9" style="5" customWidth="1"/>
    <col min="5916" max="6151" width="8.83203125" style="5"/>
    <col min="6152" max="6152" width="4.5" style="5" bestFit="1" customWidth="1"/>
    <col min="6153" max="6153" width="25.5" style="5" customWidth="1"/>
    <col min="6154" max="6154" width="20" style="5" customWidth="1"/>
    <col min="6155" max="6155" width="6.33203125" style="5" customWidth="1"/>
    <col min="6156" max="6165" width="6.5" style="5" customWidth="1"/>
    <col min="6166" max="6166" width="8" style="5" bestFit="1" customWidth="1"/>
    <col min="6167" max="6167" width="9.5" style="5" bestFit="1" customWidth="1"/>
    <col min="6168" max="6168" width="12.1640625" style="5" customWidth="1"/>
    <col min="6169" max="6171" width="9" style="5" customWidth="1"/>
    <col min="6172" max="6407" width="8.83203125" style="5"/>
    <col min="6408" max="6408" width="4.5" style="5" bestFit="1" customWidth="1"/>
    <col min="6409" max="6409" width="25.5" style="5" customWidth="1"/>
    <col min="6410" max="6410" width="20" style="5" customWidth="1"/>
    <col min="6411" max="6411" width="6.33203125" style="5" customWidth="1"/>
    <col min="6412" max="6421" width="6.5" style="5" customWidth="1"/>
    <col min="6422" max="6422" width="8" style="5" bestFit="1" customWidth="1"/>
    <col min="6423" max="6423" width="9.5" style="5" bestFit="1" customWidth="1"/>
    <col min="6424" max="6424" width="12.1640625" style="5" customWidth="1"/>
    <col min="6425" max="6427" width="9" style="5" customWidth="1"/>
    <col min="6428" max="6663" width="8.83203125" style="5"/>
    <col min="6664" max="6664" width="4.5" style="5" bestFit="1" customWidth="1"/>
    <col min="6665" max="6665" width="25.5" style="5" customWidth="1"/>
    <col min="6666" max="6666" width="20" style="5" customWidth="1"/>
    <col min="6667" max="6667" width="6.33203125" style="5" customWidth="1"/>
    <col min="6668" max="6677" width="6.5" style="5" customWidth="1"/>
    <col min="6678" max="6678" width="8" style="5" bestFit="1" customWidth="1"/>
    <col min="6679" max="6679" width="9.5" style="5" bestFit="1" customWidth="1"/>
    <col min="6680" max="6680" width="12.1640625" style="5" customWidth="1"/>
    <col min="6681" max="6683" width="9" style="5" customWidth="1"/>
    <col min="6684" max="6919" width="8.83203125" style="5"/>
    <col min="6920" max="6920" width="4.5" style="5" bestFit="1" customWidth="1"/>
    <col min="6921" max="6921" width="25.5" style="5" customWidth="1"/>
    <col min="6922" max="6922" width="20" style="5" customWidth="1"/>
    <col min="6923" max="6923" width="6.33203125" style="5" customWidth="1"/>
    <col min="6924" max="6933" width="6.5" style="5" customWidth="1"/>
    <col min="6934" max="6934" width="8" style="5" bestFit="1" customWidth="1"/>
    <col min="6935" max="6935" width="9.5" style="5" bestFit="1" customWidth="1"/>
    <col min="6936" max="6936" width="12.1640625" style="5" customWidth="1"/>
    <col min="6937" max="6939" width="9" style="5" customWidth="1"/>
    <col min="6940" max="7175" width="8.83203125" style="5"/>
    <col min="7176" max="7176" width="4.5" style="5" bestFit="1" customWidth="1"/>
    <col min="7177" max="7177" width="25.5" style="5" customWidth="1"/>
    <col min="7178" max="7178" width="20" style="5" customWidth="1"/>
    <col min="7179" max="7179" width="6.33203125" style="5" customWidth="1"/>
    <col min="7180" max="7189" width="6.5" style="5" customWidth="1"/>
    <col min="7190" max="7190" width="8" style="5" bestFit="1" customWidth="1"/>
    <col min="7191" max="7191" width="9.5" style="5" bestFit="1" customWidth="1"/>
    <col min="7192" max="7192" width="12.1640625" style="5" customWidth="1"/>
    <col min="7193" max="7195" width="9" style="5" customWidth="1"/>
    <col min="7196" max="7431" width="8.83203125" style="5"/>
    <col min="7432" max="7432" width="4.5" style="5" bestFit="1" customWidth="1"/>
    <col min="7433" max="7433" width="25.5" style="5" customWidth="1"/>
    <col min="7434" max="7434" width="20" style="5" customWidth="1"/>
    <col min="7435" max="7435" width="6.33203125" style="5" customWidth="1"/>
    <col min="7436" max="7445" width="6.5" style="5" customWidth="1"/>
    <col min="7446" max="7446" width="8" style="5" bestFit="1" customWidth="1"/>
    <col min="7447" max="7447" width="9.5" style="5" bestFit="1" customWidth="1"/>
    <col min="7448" max="7448" width="12.1640625" style="5" customWidth="1"/>
    <col min="7449" max="7451" width="9" style="5" customWidth="1"/>
    <col min="7452" max="7687" width="8.83203125" style="5"/>
    <col min="7688" max="7688" width="4.5" style="5" bestFit="1" customWidth="1"/>
    <col min="7689" max="7689" width="25.5" style="5" customWidth="1"/>
    <col min="7690" max="7690" width="20" style="5" customWidth="1"/>
    <col min="7691" max="7691" width="6.33203125" style="5" customWidth="1"/>
    <col min="7692" max="7701" width="6.5" style="5" customWidth="1"/>
    <col min="7702" max="7702" width="8" style="5" bestFit="1" customWidth="1"/>
    <col min="7703" max="7703" width="9.5" style="5" bestFit="1" customWidth="1"/>
    <col min="7704" max="7704" width="12.1640625" style="5" customWidth="1"/>
    <col min="7705" max="7707" width="9" style="5" customWidth="1"/>
    <col min="7708" max="7943" width="8.83203125" style="5"/>
    <col min="7944" max="7944" width="4.5" style="5" bestFit="1" customWidth="1"/>
    <col min="7945" max="7945" width="25.5" style="5" customWidth="1"/>
    <col min="7946" max="7946" width="20" style="5" customWidth="1"/>
    <col min="7947" max="7947" width="6.33203125" style="5" customWidth="1"/>
    <col min="7948" max="7957" width="6.5" style="5" customWidth="1"/>
    <col min="7958" max="7958" width="8" style="5" bestFit="1" customWidth="1"/>
    <col min="7959" max="7959" width="9.5" style="5" bestFit="1" customWidth="1"/>
    <col min="7960" max="7960" width="12.1640625" style="5" customWidth="1"/>
    <col min="7961" max="7963" width="9" style="5" customWidth="1"/>
    <col min="7964" max="8199" width="8.83203125" style="5"/>
    <col min="8200" max="8200" width="4.5" style="5" bestFit="1" customWidth="1"/>
    <col min="8201" max="8201" width="25.5" style="5" customWidth="1"/>
    <col min="8202" max="8202" width="20" style="5" customWidth="1"/>
    <col min="8203" max="8203" width="6.33203125" style="5" customWidth="1"/>
    <col min="8204" max="8213" width="6.5" style="5" customWidth="1"/>
    <col min="8214" max="8214" width="8" style="5" bestFit="1" customWidth="1"/>
    <col min="8215" max="8215" width="9.5" style="5" bestFit="1" customWidth="1"/>
    <col min="8216" max="8216" width="12.1640625" style="5" customWidth="1"/>
    <col min="8217" max="8219" width="9" style="5" customWidth="1"/>
    <col min="8220" max="8455" width="8.83203125" style="5"/>
    <col min="8456" max="8456" width="4.5" style="5" bestFit="1" customWidth="1"/>
    <col min="8457" max="8457" width="25.5" style="5" customWidth="1"/>
    <col min="8458" max="8458" width="20" style="5" customWidth="1"/>
    <col min="8459" max="8459" width="6.33203125" style="5" customWidth="1"/>
    <col min="8460" max="8469" width="6.5" style="5" customWidth="1"/>
    <col min="8470" max="8470" width="8" style="5" bestFit="1" customWidth="1"/>
    <col min="8471" max="8471" width="9.5" style="5" bestFit="1" customWidth="1"/>
    <col min="8472" max="8472" width="12.1640625" style="5" customWidth="1"/>
    <col min="8473" max="8475" width="9" style="5" customWidth="1"/>
    <col min="8476" max="8711" width="8.83203125" style="5"/>
    <col min="8712" max="8712" width="4.5" style="5" bestFit="1" customWidth="1"/>
    <col min="8713" max="8713" width="25.5" style="5" customWidth="1"/>
    <col min="8714" max="8714" width="20" style="5" customWidth="1"/>
    <col min="8715" max="8715" width="6.33203125" style="5" customWidth="1"/>
    <col min="8716" max="8725" width="6.5" style="5" customWidth="1"/>
    <col min="8726" max="8726" width="8" style="5" bestFit="1" customWidth="1"/>
    <col min="8727" max="8727" width="9.5" style="5" bestFit="1" customWidth="1"/>
    <col min="8728" max="8728" width="12.1640625" style="5" customWidth="1"/>
    <col min="8729" max="8731" width="9" style="5" customWidth="1"/>
    <col min="8732" max="8967" width="8.83203125" style="5"/>
    <col min="8968" max="8968" width="4.5" style="5" bestFit="1" customWidth="1"/>
    <col min="8969" max="8969" width="25.5" style="5" customWidth="1"/>
    <col min="8970" max="8970" width="20" style="5" customWidth="1"/>
    <col min="8971" max="8971" width="6.33203125" style="5" customWidth="1"/>
    <col min="8972" max="8981" width="6.5" style="5" customWidth="1"/>
    <col min="8982" max="8982" width="8" style="5" bestFit="1" customWidth="1"/>
    <col min="8983" max="8983" width="9.5" style="5" bestFit="1" customWidth="1"/>
    <col min="8984" max="8984" width="12.1640625" style="5" customWidth="1"/>
    <col min="8985" max="8987" width="9" style="5" customWidth="1"/>
    <col min="8988" max="9223" width="8.83203125" style="5"/>
    <col min="9224" max="9224" width="4.5" style="5" bestFit="1" customWidth="1"/>
    <col min="9225" max="9225" width="25.5" style="5" customWidth="1"/>
    <col min="9226" max="9226" width="20" style="5" customWidth="1"/>
    <col min="9227" max="9227" width="6.33203125" style="5" customWidth="1"/>
    <col min="9228" max="9237" width="6.5" style="5" customWidth="1"/>
    <col min="9238" max="9238" width="8" style="5" bestFit="1" customWidth="1"/>
    <col min="9239" max="9239" width="9.5" style="5" bestFit="1" customWidth="1"/>
    <col min="9240" max="9240" width="12.1640625" style="5" customWidth="1"/>
    <col min="9241" max="9243" width="9" style="5" customWidth="1"/>
    <col min="9244" max="9479" width="8.83203125" style="5"/>
    <col min="9480" max="9480" width="4.5" style="5" bestFit="1" customWidth="1"/>
    <col min="9481" max="9481" width="25.5" style="5" customWidth="1"/>
    <col min="9482" max="9482" width="20" style="5" customWidth="1"/>
    <col min="9483" max="9483" width="6.33203125" style="5" customWidth="1"/>
    <col min="9484" max="9493" width="6.5" style="5" customWidth="1"/>
    <col min="9494" max="9494" width="8" style="5" bestFit="1" customWidth="1"/>
    <col min="9495" max="9495" width="9.5" style="5" bestFit="1" customWidth="1"/>
    <col min="9496" max="9496" width="12.1640625" style="5" customWidth="1"/>
    <col min="9497" max="9499" width="9" style="5" customWidth="1"/>
    <col min="9500" max="9735" width="8.83203125" style="5"/>
    <col min="9736" max="9736" width="4.5" style="5" bestFit="1" customWidth="1"/>
    <col min="9737" max="9737" width="25.5" style="5" customWidth="1"/>
    <col min="9738" max="9738" width="20" style="5" customWidth="1"/>
    <col min="9739" max="9739" width="6.33203125" style="5" customWidth="1"/>
    <col min="9740" max="9749" width="6.5" style="5" customWidth="1"/>
    <col min="9750" max="9750" width="8" style="5" bestFit="1" customWidth="1"/>
    <col min="9751" max="9751" width="9.5" style="5" bestFit="1" customWidth="1"/>
    <col min="9752" max="9752" width="12.1640625" style="5" customWidth="1"/>
    <col min="9753" max="9755" width="9" style="5" customWidth="1"/>
    <col min="9756" max="9991" width="8.83203125" style="5"/>
    <col min="9992" max="9992" width="4.5" style="5" bestFit="1" customWidth="1"/>
    <col min="9993" max="9993" width="25.5" style="5" customWidth="1"/>
    <col min="9994" max="9994" width="20" style="5" customWidth="1"/>
    <col min="9995" max="9995" width="6.33203125" style="5" customWidth="1"/>
    <col min="9996" max="10005" width="6.5" style="5" customWidth="1"/>
    <col min="10006" max="10006" width="8" style="5" bestFit="1" customWidth="1"/>
    <col min="10007" max="10007" width="9.5" style="5" bestFit="1" customWidth="1"/>
    <col min="10008" max="10008" width="12.1640625" style="5" customWidth="1"/>
    <col min="10009" max="10011" width="9" style="5" customWidth="1"/>
    <col min="10012" max="10247" width="8.83203125" style="5"/>
    <col min="10248" max="10248" width="4.5" style="5" bestFit="1" customWidth="1"/>
    <col min="10249" max="10249" width="25.5" style="5" customWidth="1"/>
    <col min="10250" max="10250" width="20" style="5" customWidth="1"/>
    <col min="10251" max="10251" width="6.33203125" style="5" customWidth="1"/>
    <col min="10252" max="10261" width="6.5" style="5" customWidth="1"/>
    <col min="10262" max="10262" width="8" style="5" bestFit="1" customWidth="1"/>
    <col min="10263" max="10263" width="9.5" style="5" bestFit="1" customWidth="1"/>
    <col min="10264" max="10264" width="12.1640625" style="5" customWidth="1"/>
    <col min="10265" max="10267" width="9" style="5" customWidth="1"/>
    <col min="10268" max="10503" width="8.83203125" style="5"/>
    <col min="10504" max="10504" width="4.5" style="5" bestFit="1" customWidth="1"/>
    <col min="10505" max="10505" width="25.5" style="5" customWidth="1"/>
    <col min="10506" max="10506" width="20" style="5" customWidth="1"/>
    <col min="10507" max="10507" width="6.33203125" style="5" customWidth="1"/>
    <col min="10508" max="10517" width="6.5" style="5" customWidth="1"/>
    <col min="10518" max="10518" width="8" style="5" bestFit="1" customWidth="1"/>
    <col min="10519" max="10519" width="9.5" style="5" bestFit="1" customWidth="1"/>
    <col min="10520" max="10520" width="12.1640625" style="5" customWidth="1"/>
    <col min="10521" max="10523" width="9" style="5" customWidth="1"/>
    <col min="10524" max="10759" width="8.83203125" style="5"/>
    <col min="10760" max="10760" width="4.5" style="5" bestFit="1" customWidth="1"/>
    <col min="10761" max="10761" width="25.5" style="5" customWidth="1"/>
    <col min="10762" max="10762" width="20" style="5" customWidth="1"/>
    <col min="10763" max="10763" width="6.33203125" style="5" customWidth="1"/>
    <col min="10764" max="10773" width="6.5" style="5" customWidth="1"/>
    <col min="10774" max="10774" width="8" style="5" bestFit="1" customWidth="1"/>
    <col min="10775" max="10775" width="9.5" style="5" bestFit="1" customWidth="1"/>
    <col min="10776" max="10776" width="12.1640625" style="5" customWidth="1"/>
    <col min="10777" max="10779" width="9" style="5" customWidth="1"/>
    <col min="10780" max="11015" width="8.83203125" style="5"/>
    <col min="11016" max="11016" width="4.5" style="5" bestFit="1" customWidth="1"/>
    <col min="11017" max="11017" width="25.5" style="5" customWidth="1"/>
    <col min="11018" max="11018" width="20" style="5" customWidth="1"/>
    <col min="11019" max="11019" width="6.33203125" style="5" customWidth="1"/>
    <col min="11020" max="11029" width="6.5" style="5" customWidth="1"/>
    <col min="11030" max="11030" width="8" style="5" bestFit="1" customWidth="1"/>
    <col min="11031" max="11031" width="9.5" style="5" bestFit="1" customWidth="1"/>
    <col min="11032" max="11032" width="12.1640625" style="5" customWidth="1"/>
    <col min="11033" max="11035" width="9" style="5" customWidth="1"/>
    <col min="11036" max="11271" width="8.83203125" style="5"/>
    <col min="11272" max="11272" width="4.5" style="5" bestFit="1" customWidth="1"/>
    <col min="11273" max="11273" width="25.5" style="5" customWidth="1"/>
    <col min="11274" max="11274" width="20" style="5" customWidth="1"/>
    <col min="11275" max="11275" width="6.33203125" style="5" customWidth="1"/>
    <col min="11276" max="11285" width="6.5" style="5" customWidth="1"/>
    <col min="11286" max="11286" width="8" style="5" bestFit="1" customWidth="1"/>
    <col min="11287" max="11287" width="9.5" style="5" bestFit="1" customWidth="1"/>
    <col min="11288" max="11288" width="12.1640625" style="5" customWidth="1"/>
    <col min="11289" max="11291" width="9" style="5" customWidth="1"/>
    <col min="11292" max="11527" width="8.83203125" style="5"/>
    <col min="11528" max="11528" width="4.5" style="5" bestFit="1" customWidth="1"/>
    <col min="11529" max="11529" width="25.5" style="5" customWidth="1"/>
    <col min="11530" max="11530" width="20" style="5" customWidth="1"/>
    <col min="11531" max="11531" width="6.33203125" style="5" customWidth="1"/>
    <col min="11532" max="11541" width="6.5" style="5" customWidth="1"/>
    <col min="11542" max="11542" width="8" style="5" bestFit="1" customWidth="1"/>
    <col min="11543" max="11543" width="9.5" style="5" bestFit="1" customWidth="1"/>
    <col min="11544" max="11544" width="12.1640625" style="5" customWidth="1"/>
    <col min="11545" max="11547" width="9" style="5" customWidth="1"/>
    <col min="11548" max="11783" width="8.83203125" style="5"/>
    <col min="11784" max="11784" width="4.5" style="5" bestFit="1" customWidth="1"/>
    <col min="11785" max="11785" width="25.5" style="5" customWidth="1"/>
    <col min="11786" max="11786" width="20" style="5" customWidth="1"/>
    <col min="11787" max="11787" width="6.33203125" style="5" customWidth="1"/>
    <col min="11788" max="11797" width="6.5" style="5" customWidth="1"/>
    <col min="11798" max="11798" width="8" style="5" bestFit="1" customWidth="1"/>
    <col min="11799" max="11799" width="9.5" style="5" bestFit="1" customWidth="1"/>
    <col min="11800" max="11800" width="12.1640625" style="5" customWidth="1"/>
    <col min="11801" max="11803" width="9" style="5" customWidth="1"/>
    <col min="11804" max="12039" width="8.83203125" style="5"/>
    <col min="12040" max="12040" width="4.5" style="5" bestFit="1" customWidth="1"/>
    <col min="12041" max="12041" width="25.5" style="5" customWidth="1"/>
    <col min="12042" max="12042" width="20" style="5" customWidth="1"/>
    <col min="12043" max="12043" width="6.33203125" style="5" customWidth="1"/>
    <col min="12044" max="12053" width="6.5" style="5" customWidth="1"/>
    <col min="12054" max="12054" width="8" style="5" bestFit="1" customWidth="1"/>
    <col min="12055" max="12055" width="9.5" style="5" bestFit="1" customWidth="1"/>
    <col min="12056" max="12056" width="12.1640625" style="5" customWidth="1"/>
    <col min="12057" max="12059" width="9" style="5" customWidth="1"/>
    <col min="12060" max="12295" width="8.83203125" style="5"/>
    <col min="12296" max="12296" width="4.5" style="5" bestFit="1" customWidth="1"/>
    <col min="12297" max="12297" width="25.5" style="5" customWidth="1"/>
    <col min="12298" max="12298" width="20" style="5" customWidth="1"/>
    <col min="12299" max="12299" width="6.33203125" style="5" customWidth="1"/>
    <col min="12300" max="12309" width="6.5" style="5" customWidth="1"/>
    <col min="12310" max="12310" width="8" style="5" bestFit="1" customWidth="1"/>
    <col min="12311" max="12311" width="9.5" style="5" bestFit="1" customWidth="1"/>
    <col min="12312" max="12312" width="12.1640625" style="5" customWidth="1"/>
    <col min="12313" max="12315" width="9" style="5" customWidth="1"/>
    <col min="12316" max="12551" width="8.83203125" style="5"/>
    <col min="12552" max="12552" width="4.5" style="5" bestFit="1" customWidth="1"/>
    <col min="12553" max="12553" width="25.5" style="5" customWidth="1"/>
    <col min="12554" max="12554" width="20" style="5" customWidth="1"/>
    <col min="12555" max="12555" width="6.33203125" style="5" customWidth="1"/>
    <col min="12556" max="12565" width="6.5" style="5" customWidth="1"/>
    <col min="12566" max="12566" width="8" style="5" bestFit="1" customWidth="1"/>
    <col min="12567" max="12567" width="9.5" style="5" bestFit="1" customWidth="1"/>
    <col min="12568" max="12568" width="12.1640625" style="5" customWidth="1"/>
    <col min="12569" max="12571" width="9" style="5" customWidth="1"/>
    <col min="12572" max="12807" width="8.83203125" style="5"/>
    <col min="12808" max="12808" width="4.5" style="5" bestFit="1" customWidth="1"/>
    <col min="12809" max="12809" width="25.5" style="5" customWidth="1"/>
    <col min="12810" max="12810" width="20" style="5" customWidth="1"/>
    <col min="12811" max="12811" width="6.33203125" style="5" customWidth="1"/>
    <col min="12812" max="12821" width="6.5" style="5" customWidth="1"/>
    <col min="12822" max="12822" width="8" style="5" bestFit="1" customWidth="1"/>
    <col min="12823" max="12823" width="9.5" style="5" bestFit="1" customWidth="1"/>
    <col min="12824" max="12824" width="12.1640625" style="5" customWidth="1"/>
    <col min="12825" max="12827" width="9" style="5" customWidth="1"/>
    <col min="12828" max="13063" width="8.83203125" style="5"/>
    <col min="13064" max="13064" width="4.5" style="5" bestFit="1" customWidth="1"/>
    <col min="13065" max="13065" width="25.5" style="5" customWidth="1"/>
    <col min="13066" max="13066" width="20" style="5" customWidth="1"/>
    <col min="13067" max="13067" width="6.33203125" style="5" customWidth="1"/>
    <col min="13068" max="13077" width="6.5" style="5" customWidth="1"/>
    <col min="13078" max="13078" width="8" style="5" bestFit="1" customWidth="1"/>
    <col min="13079" max="13079" width="9.5" style="5" bestFit="1" customWidth="1"/>
    <col min="13080" max="13080" width="12.1640625" style="5" customWidth="1"/>
    <col min="13081" max="13083" width="9" style="5" customWidth="1"/>
    <col min="13084" max="13319" width="8.83203125" style="5"/>
    <col min="13320" max="13320" width="4.5" style="5" bestFit="1" customWidth="1"/>
    <col min="13321" max="13321" width="25.5" style="5" customWidth="1"/>
    <col min="13322" max="13322" width="20" style="5" customWidth="1"/>
    <col min="13323" max="13323" width="6.33203125" style="5" customWidth="1"/>
    <col min="13324" max="13333" width="6.5" style="5" customWidth="1"/>
    <col min="13334" max="13334" width="8" style="5" bestFit="1" customWidth="1"/>
    <col min="13335" max="13335" width="9.5" style="5" bestFit="1" customWidth="1"/>
    <col min="13336" max="13336" width="12.1640625" style="5" customWidth="1"/>
    <col min="13337" max="13339" width="9" style="5" customWidth="1"/>
    <col min="13340" max="13575" width="8.83203125" style="5"/>
    <col min="13576" max="13576" width="4.5" style="5" bestFit="1" customWidth="1"/>
    <col min="13577" max="13577" width="25.5" style="5" customWidth="1"/>
    <col min="13578" max="13578" width="20" style="5" customWidth="1"/>
    <col min="13579" max="13579" width="6.33203125" style="5" customWidth="1"/>
    <col min="13580" max="13589" width="6.5" style="5" customWidth="1"/>
    <col min="13590" max="13590" width="8" style="5" bestFit="1" customWidth="1"/>
    <col min="13591" max="13591" width="9.5" style="5" bestFit="1" customWidth="1"/>
    <col min="13592" max="13592" width="12.1640625" style="5" customWidth="1"/>
    <col min="13593" max="13595" width="9" style="5" customWidth="1"/>
    <col min="13596" max="13831" width="8.83203125" style="5"/>
    <col min="13832" max="13832" width="4.5" style="5" bestFit="1" customWidth="1"/>
    <col min="13833" max="13833" width="25.5" style="5" customWidth="1"/>
    <col min="13834" max="13834" width="20" style="5" customWidth="1"/>
    <col min="13835" max="13835" width="6.33203125" style="5" customWidth="1"/>
    <col min="13836" max="13845" width="6.5" style="5" customWidth="1"/>
    <col min="13846" max="13846" width="8" style="5" bestFit="1" customWidth="1"/>
    <col min="13847" max="13847" width="9.5" style="5" bestFit="1" customWidth="1"/>
    <col min="13848" max="13848" width="12.1640625" style="5" customWidth="1"/>
    <col min="13849" max="13851" width="9" style="5" customWidth="1"/>
    <col min="13852" max="14087" width="8.83203125" style="5"/>
    <col min="14088" max="14088" width="4.5" style="5" bestFit="1" customWidth="1"/>
    <col min="14089" max="14089" width="25.5" style="5" customWidth="1"/>
    <col min="14090" max="14090" width="20" style="5" customWidth="1"/>
    <col min="14091" max="14091" width="6.33203125" style="5" customWidth="1"/>
    <col min="14092" max="14101" width="6.5" style="5" customWidth="1"/>
    <col min="14102" max="14102" width="8" style="5" bestFit="1" customWidth="1"/>
    <col min="14103" max="14103" width="9.5" style="5" bestFit="1" customWidth="1"/>
    <col min="14104" max="14104" width="12.1640625" style="5" customWidth="1"/>
    <col min="14105" max="14107" width="9" style="5" customWidth="1"/>
    <col min="14108" max="14343" width="8.83203125" style="5"/>
    <col min="14344" max="14344" width="4.5" style="5" bestFit="1" customWidth="1"/>
    <col min="14345" max="14345" width="25.5" style="5" customWidth="1"/>
    <col min="14346" max="14346" width="20" style="5" customWidth="1"/>
    <col min="14347" max="14347" width="6.33203125" style="5" customWidth="1"/>
    <col min="14348" max="14357" width="6.5" style="5" customWidth="1"/>
    <col min="14358" max="14358" width="8" style="5" bestFit="1" customWidth="1"/>
    <col min="14359" max="14359" width="9.5" style="5" bestFit="1" customWidth="1"/>
    <col min="14360" max="14360" width="12.1640625" style="5" customWidth="1"/>
    <col min="14361" max="14363" width="9" style="5" customWidth="1"/>
    <col min="14364" max="14599" width="8.83203125" style="5"/>
    <col min="14600" max="14600" width="4.5" style="5" bestFit="1" customWidth="1"/>
    <col min="14601" max="14601" width="25.5" style="5" customWidth="1"/>
    <col min="14602" max="14602" width="20" style="5" customWidth="1"/>
    <col min="14603" max="14603" width="6.33203125" style="5" customWidth="1"/>
    <col min="14604" max="14613" width="6.5" style="5" customWidth="1"/>
    <col min="14614" max="14614" width="8" style="5" bestFit="1" customWidth="1"/>
    <col min="14615" max="14615" width="9.5" style="5" bestFit="1" customWidth="1"/>
    <col min="14616" max="14616" width="12.1640625" style="5" customWidth="1"/>
    <col min="14617" max="14619" width="9" style="5" customWidth="1"/>
    <col min="14620" max="14855" width="8.83203125" style="5"/>
    <col min="14856" max="14856" width="4.5" style="5" bestFit="1" customWidth="1"/>
    <col min="14857" max="14857" width="25.5" style="5" customWidth="1"/>
    <col min="14858" max="14858" width="20" style="5" customWidth="1"/>
    <col min="14859" max="14859" width="6.33203125" style="5" customWidth="1"/>
    <col min="14860" max="14869" width="6.5" style="5" customWidth="1"/>
    <col min="14870" max="14870" width="8" style="5" bestFit="1" customWidth="1"/>
    <col min="14871" max="14871" width="9.5" style="5" bestFit="1" customWidth="1"/>
    <col min="14872" max="14872" width="12.1640625" style="5" customWidth="1"/>
    <col min="14873" max="14875" width="9" style="5" customWidth="1"/>
    <col min="14876" max="15111" width="8.83203125" style="5"/>
    <col min="15112" max="15112" width="4.5" style="5" bestFit="1" customWidth="1"/>
    <col min="15113" max="15113" width="25.5" style="5" customWidth="1"/>
    <col min="15114" max="15114" width="20" style="5" customWidth="1"/>
    <col min="15115" max="15115" width="6.33203125" style="5" customWidth="1"/>
    <col min="15116" max="15125" width="6.5" style="5" customWidth="1"/>
    <col min="15126" max="15126" width="8" style="5" bestFit="1" customWidth="1"/>
    <col min="15127" max="15127" width="9.5" style="5" bestFit="1" customWidth="1"/>
    <col min="15128" max="15128" width="12.1640625" style="5" customWidth="1"/>
    <col min="15129" max="15131" width="9" style="5" customWidth="1"/>
    <col min="15132" max="15367" width="8.83203125" style="5"/>
    <col min="15368" max="15368" width="4.5" style="5" bestFit="1" customWidth="1"/>
    <col min="15369" max="15369" width="25.5" style="5" customWidth="1"/>
    <col min="15370" max="15370" width="20" style="5" customWidth="1"/>
    <col min="15371" max="15371" width="6.33203125" style="5" customWidth="1"/>
    <col min="15372" max="15381" width="6.5" style="5" customWidth="1"/>
    <col min="15382" max="15382" width="8" style="5" bestFit="1" customWidth="1"/>
    <col min="15383" max="15383" width="9.5" style="5" bestFit="1" customWidth="1"/>
    <col min="15384" max="15384" width="12.1640625" style="5" customWidth="1"/>
    <col min="15385" max="15387" width="9" style="5" customWidth="1"/>
    <col min="15388" max="15623" width="8.83203125" style="5"/>
    <col min="15624" max="15624" width="4.5" style="5" bestFit="1" customWidth="1"/>
    <col min="15625" max="15625" width="25.5" style="5" customWidth="1"/>
    <col min="15626" max="15626" width="20" style="5" customWidth="1"/>
    <col min="15627" max="15627" width="6.33203125" style="5" customWidth="1"/>
    <col min="15628" max="15637" width="6.5" style="5" customWidth="1"/>
    <col min="15638" max="15638" width="8" style="5" bestFit="1" customWidth="1"/>
    <col min="15639" max="15639" width="9.5" style="5" bestFit="1" customWidth="1"/>
    <col min="15640" max="15640" width="12.1640625" style="5" customWidth="1"/>
    <col min="15641" max="15643" width="9" style="5" customWidth="1"/>
    <col min="15644" max="15879" width="8.83203125" style="5"/>
    <col min="15880" max="15880" width="4.5" style="5" bestFit="1" customWidth="1"/>
    <col min="15881" max="15881" width="25.5" style="5" customWidth="1"/>
    <col min="15882" max="15882" width="20" style="5" customWidth="1"/>
    <col min="15883" max="15883" width="6.33203125" style="5" customWidth="1"/>
    <col min="15884" max="15893" width="6.5" style="5" customWidth="1"/>
    <col min="15894" max="15894" width="8" style="5" bestFit="1" customWidth="1"/>
    <col min="15895" max="15895" width="9.5" style="5" bestFit="1" customWidth="1"/>
    <col min="15896" max="15896" width="12.1640625" style="5" customWidth="1"/>
    <col min="15897" max="15899" width="9" style="5" customWidth="1"/>
    <col min="15900" max="16135" width="8.83203125" style="5"/>
    <col min="16136" max="16136" width="4.5" style="5" bestFit="1" customWidth="1"/>
    <col min="16137" max="16137" width="25.5" style="5" customWidth="1"/>
    <col min="16138" max="16138" width="20" style="5" customWidth="1"/>
    <col min="16139" max="16139" width="6.33203125" style="5" customWidth="1"/>
    <col min="16140" max="16149" width="6.5" style="5" customWidth="1"/>
    <col min="16150" max="16150" width="8" style="5" bestFit="1" customWidth="1"/>
    <col min="16151" max="16151" width="9.5" style="5" bestFit="1" customWidth="1"/>
    <col min="16152" max="16152" width="12.1640625" style="5" customWidth="1"/>
    <col min="16153" max="16155" width="9" style="5" customWidth="1"/>
    <col min="16156" max="16384" width="8.83203125" style="5"/>
  </cols>
  <sheetData>
    <row r="1" spans="1:27" x14ac:dyDescent="0.2"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7" x14ac:dyDescent="0.2">
      <c r="E2" s="21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7" x14ac:dyDescent="0.2">
      <c r="J3" s="3"/>
      <c r="L3" s="3"/>
      <c r="M3" s="3"/>
      <c r="N3" s="45"/>
      <c r="O3" s="3"/>
      <c r="P3" s="3"/>
      <c r="Q3" s="3"/>
      <c r="R3" s="3"/>
      <c r="S3" s="3"/>
      <c r="T3" s="3"/>
      <c r="U3" s="3"/>
    </row>
    <row r="4" spans="1:27" x14ac:dyDescent="0.2">
      <c r="J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7" x14ac:dyDescent="0.2">
      <c r="B5" s="46" t="s">
        <v>3</v>
      </c>
      <c r="J5" s="3"/>
      <c r="L5" s="3"/>
      <c r="M5" s="3"/>
      <c r="N5" s="3"/>
      <c r="O5" s="3"/>
      <c r="P5" s="3"/>
      <c r="Q5" s="3"/>
      <c r="R5" s="3"/>
      <c r="S5" s="3"/>
      <c r="T5" s="3"/>
      <c r="U5" s="3"/>
      <c r="X5" s="28" t="s">
        <v>164</v>
      </c>
    </row>
    <row r="6" spans="1:27" x14ac:dyDescent="0.2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7" ht="24" customHeight="1" x14ac:dyDescent="0.2">
      <c r="A7" s="54" t="s">
        <v>4</v>
      </c>
      <c r="B7" s="55" t="s">
        <v>0</v>
      </c>
      <c r="C7" s="55" t="s">
        <v>1</v>
      </c>
      <c r="D7" s="57" t="s">
        <v>146</v>
      </c>
      <c r="E7" s="52" t="s">
        <v>5</v>
      </c>
      <c r="F7" s="56" t="s">
        <v>6</v>
      </c>
      <c r="G7" s="56"/>
      <c r="H7" s="48" t="s">
        <v>8</v>
      </c>
      <c r="I7" s="48"/>
      <c r="J7" s="48" t="s">
        <v>7</v>
      </c>
      <c r="K7" s="48"/>
      <c r="L7" s="48" t="s">
        <v>137</v>
      </c>
      <c r="M7" s="48"/>
      <c r="N7" s="48" t="s">
        <v>136</v>
      </c>
      <c r="O7" s="48"/>
      <c r="P7" s="49" t="s">
        <v>138</v>
      </c>
      <c r="Q7" s="49"/>
      <c r="R7" s="49" t="s">
        <v>139</v>
      </c>
      <c r="S7" s="49"/>
      <c r="T7" s="49" t="s">
        <v>140</v>
      </c>
      <c r="U7" s="49"/>
      <c r="V7" s="48" t="s">
        <v>9</v>
      </c>
      <c r="W7" s="48" t="s">
        <v>10</v>
      </c>
      <c r="X7" s="48" t="s">
        <v>11</v>
      </c>
    </row>
    <row r="8" spans="1:27" ht="20" x14ac:dyDescent="0.2">
      <c r="A8" s="54"/>
      <c r="B8" s="55"/>
      <c r="C8" s="55"/>
      <c r="D8" s="57"/>
      <c r="E8" s="53"/>
      <c r="F8" s="29" t="s">
        <v>2</v>
      </c>
      <c r="G8" s="29" t="s">
        <v>12</v>
      </c>
      <c r="H8" s="29" t="s">
        <v>2</v>
      </c>
      <c r="I8" s="29" t="s">
        <v>12</v>
      </c>
      <c r="J8" s="29" t="s">
        <v>2</v>
      </c>
      <c r="K8" s="29" t="s">
        <v>12</v>
      </c>
      <c r="L8" s="29" t="s">
        <v>2</v>
      </c>
      <c r="M8" s="29" t="s">
        <v>12</v>
      </c>
      <c r="N8" s="29" t="s">
        <v>2</v>
      </c>
      <c r="O8" s="29" t="s">
        <v>12</v>
      </c>
      <c r="P8" s="29" t="s">
        <v>2</v>
      </c>
      <c r="Q8" s="29" t="s">
        <v>12</v>
      </c>
      <c r="R8" s="29" t="s">
        <v>2</v>
      </c>
      <c r="S8" s="29" t="s">
        <v>12</v>
      </c>
      <c r="T8" s="29" t="s">
        <v>2</v>
      </c>
      <c r="U8" s="29" t="s">
        <v>12</v>
      </c>
      <c r="V8" s="48"/>
      <c r="W8" s="48"/>
      <c r="X8" s="48"/>
      <c r="Z8" s="20"/>
    </row>
    <row r="9" spans="1:27" s="7" customFormat="1" ht="13.5" customHeight="1" x14ac:dyDescent="0.2">
      <c r="A9" s="30" t="s">
        <v>143</v>
      </c>
      <c r="B9" s="31" t="s">
        <v>61</v>
      </c>
      <c r="C9" s="31" t="s">
        <v>62</v>
      </c>
      <c r="D9" s="32" t="s">
        <v>147</v>
      </c>
      <c r="E9" s="33" t="s">
        <v>14</v>
      </c>
      <c r="F9" s="34">
        <v>42.9</v>
      </c>
      <c r="G9" s="34">
        <v>0</v>
      </c>
      <c r="H9" s="34">
        <f t="shared" ref="H9:H17" si="0">+F9</f>
        <v>42.9</v>
      </c>
      <c r="I9" s="34">
        <f>G9</f>
        <v>0</v>
      </c>
      <c r="J9" s="34">
        <f t="shared" ref="J9:J12" si="1">+F9</f>
        <v>42.9</v>
      </c>
      <c r="K9" s="34">
        <f>G9</f>
        <v>0</v>
      </c>
      <c r="L9" s="34">
        <f t="shared" ref="L9:L12" si="2">+F9</f>
        <v>42.9</v>
      </c>
      <c r="M9" s="34">
        <f>G9</f>
        <v>0</v>
      </c>
      <c r="N9" s="34">
        <f>+J9</f>
        <v>42.9</v>
      </c>
      <c r="O9" s="34">
        <f>G9</f>
        <v>0</v>
      </c>
      <c r="P9" s="34">
        <f>+L9</f>
        <v>42.9</v>
      </c>
      <c r="Q9" s="34">
        <f>G9</f>
        <v>0</v>
      </c>
      <c r="R9" s="34">
        <f>+H9</f>
        <v>42.9</v>
      </c>
      <c r="S9" s="34">
        <f>G9</f>
        <v>0</v>
      </c>
      <c r="T9" s="34">
        <f>+N9</f>
        <v>42.9</v>
      </c>
      <c r="U9" s="34">
        <f>G9</f>
        <v>0</v>
      </c>
      <c r="V9" s="32" t="s">
        <v>15</v>
      </c>
      <c r="W9" s="32" t="s">
        <v>16</v>
      </c>
      <c r="X9" s="30" t="s">
        <v>64</v>
      </c>
      <c r="Y9" s="8"/>
      <c r="Z9" s="8"/>
      <c r="AA9" s="8"/>
    </row>
    <row r="10" spans="1:27" s="7" customFormat="1" ht="13.5" customHeight="1" x14ac:dyDescent="0.2">
      <c r="A10" s="30" t="s">
        <v>144</v>
      </c>
      <c r="B10" s="31" t="s">
        <v>65</v>
      </c>
      <c r="C10" s="31" t="s">
        <v>62</v>
      </c>
      <c r="D10" s="32" t="s">
        <v>147</v>
      </c>
      <c r="E10" s="33" t="s">
        <v>14</v>
      </c>
      <c r="F10" s="34">
        <v>73.650000000000006</v>
      </c>
      <c r="G10" s="34">
        <v>0</v>
      </c>
      <c r="H10" s="34">
        <f t="shared" si="0"/>
        <v>73.650000000000006</v>
      </c>
      <c r="I10" s="34">
        <f t="shared" ref="I10:I17" si="3">G10</f>
        <v>0</v>
      </c>
      <c r="J10" s="34">
        <f t="shared" si="1"/>
        <v>73.650000000000006</v>
      </c>
      <c r="K10" s="34">
        <f t="shared" ref="K10:K17" si="4">G10</f>
        <v>0</v>
      </c>
      <c r="L10" s="34">
        <f t="shared" si="2"/>
        <v>73.650000000000006</v>
      </c>
      <c r="M10" s="34">
        <f t="shared" ref="M10:M17" si="5">G10</f>
        <v>0</v>
      </c>
      <c r="N10" s="34">
        <f>+J10</f>
        <v>73.650000000000006</v>
      </c>
      <c r="O10" s="34">
        <f t="shared" ref="O10:O17" si="6">G10</f>
        <v>0</v>
      </c>
      <c r="P10" s="34">
        <f>+L10</f>
        <v>73.650000000000006</v>
      </c>
      <c r="Q10" s="34">
        <f t="shared" ref="Q10:Q17" si="7">G10</f>
        <v>0</v>
      </c>
      <c r="R10" s="34">
        <f>+H10</f>
        <v>73.650000000000006</v>
      </c>
      <c r="S10" s="34">
        <f t="shared" ref="S10:S17" si="8">G10</f>
        <v>0</v>
      </c>
      <c r="T10" s="34">
        <f>+N10</f>
        <v>73.650000000000006</v>
      </c>
      <c r="U10" s="34">
        <f t="shared" ref="U10:U17" si="9">G10</f>
        <v>0</v>
      </c>
      <c r="V10" s="32" t="s">
        <v>15</v>
      </c>
      <c r="W10" s="32" t="s">
        <v>16</v>
      </c>
      <c r="X10" s="30" t="s">
        <v>66</v>
      </c>
      <c r="Y10" s="8"/>
      <c r="Z10" s="8"/>
      <c r="AA10" s="8"/>
    </row>
    <row r="11" spans="1:27" s="7" customFormat="1" x14ac:dyDescent="0.2">
      <c r="A11" s="30" t="s">
        <v>162</v>
      </c>
      <c r="B11" s="31" t="s">
        <v>83</v>
      </c>
      <c r="C11" s="31" t="s">
        <v>84</v>
      </c>
      <c r="D11" s="32" t="s">
        <v>148</v>
      </c>
      <c r="E11" s="33" t="s">
        <v>14</v>
      </c>
      <c r="F11" s="34">
        <v>11.47</v>
      </c>
      <c r="G11" s="34">
        <v>0</v>
      </c>
      <c r="H11" s="34">
        <f t="shared" ref="H11" si="10">+F11</f>
        <v>11.47</v>
      </c>
      <c r="I11" s="34">
        <f t="shared" ref="I11" si="11">G11</f>
        <v>0</v>
      </c>
      <c r="J11" s="34">
        <f t="shared" ref="J11" si="12">+F11</f>
        <v>11.47</v>
      </c>
      <c r="K11" s="34">
        <f t="shared" ref="K11" si="13">G11</f>
        <v>0</v>
      </c>
      <c r="L11" s="34">
        <f t="shared" ref="L11" si="14">+F11</f>
        <v>11.47</v>
      </c>
      <c r="M11" s="34">
        <f t="shared" ref="M11" si="15">G11</f>
        <v>0</v>
      </c>
      <c r="N11" s="34">
        <f>+J11</f>
        <v>11.47</v>
      </c>
      <c r="O11" s="34">
        <f t="shared" ref="O11" si="16">G11</f>
        <v>0</v>
      </c>
      <c r="P11" s="34">
        <f>+L11</f>
        <v>11.47</v>
      </c>
      <c r="Q11" s="34">
        <f t="shared" ref="Q11" si="17">G11</f>
        <v>0</v>
      </c>
      <c r="R11" s="34">
        <f>+H11</f>
        <v>11.47</v>
      </c>
      <c r="S11" s="34">
        <f t="shared" ref="S11" si="18">G11</f>
        <v>0</v>
      </c>
      <c r="T11" s="34">
        <f>+N11</f>
        <v>11.47</v>
      </c>
      <c r="U11" s="34">
        <f t="shared" si="9"/>
        <v>0</v>
      </c>
      <c r="V11" s="32" t="s">
        <v>15</v>
      </c>
      <c r="W11" s="32" t="s">
        <v>16</v>
      </c>
      <c r="X11" s="30" t="s">
        <v>85</v>
      </c>
      <c r="Y11" s="22"/>
      <c r="Z11" s="8"/>
      <c r="AA11" s="8"/>
    </row>
    <row r="12" spans="1:27" s="7" customFormat="1" ht="13.5" customHeight="1" x14ac:dyDescent="0.2">
      <c r="A12" s="30" t="s">
        <v>141</v>
      </c>
      <c r="B12" s="31" t="s">
        <v>142</v>
      </c>
      <c r="C12" s="31" t="s">
        <v>23</v>
      </c>
      <c r="D12" s="35" t="s">
        <v>147</v>
      </c>
      <c r="E12" s="33" t="s">
        <v>14</v>
      </c>
      <c r="F12" s="34">
        <v>65.22</v>
      </c>
      <c r="G12" s="34">
        <v>0</v>
      </c>
      <c r="H12" s="34">
        <f t="shared" si="0"/>
        <v>65.22</v>
      </c>
      <c r="I12" s="34">
        <f t="shared" si="3"/>
        <v>0</v>
      </c>
      <c r="J12" s="34">
        <f t="shared" si="1"/>
        <v>65.22</v>
      </c>
      <c r="K12" s="34">
        <f t="shared" si="4"/>
        <v>0</v>
      </c>
      <c r="L12" s="34">
        <f t="shared" si="2"/>
        <v>65.22</v>
      </c>
      <c r="M12" s="34">
        <f t="shared" si="5"/>
        <v>0</v>
      </c>
      <c r="N12" s="34">
        <f t="shared" ref="N12:N17" si="19">+F12</f>
        <v>65.22</v>
      </c>
      <c r="O12" s="34">
        <f t="shared" si="6"/>
        <v>0</v>
      </c>
      <c r="P12" s="36">
        <f t="shared" ref="P12:P17" si="20">+F12</f>
        <v>65.22</v>
      </c>
      <c r="Q12" s="34">
        <f t="shared" si="7"/>
        <v>0</v>
      </c>
      <c r="R12" s="34">
        <f t="shared" ref="R12:R17" si="21">+F12</f>
        <v>65.22</v>
      </c>
      <c r="S12" s="34">
        <f t="shared" si="8"/>
        <v>0</v>
      </c>
      <c r="T12" s="34">
        <f t="shared" ref="T12:T17" si="22">+F12</f>
        <v>65.22</v>
      </c>
      <c r="U12" s="34">
        <f t="shared" si="9"/>
        <v>0</v>
      </c>
      <c r="V12" s="32" t="s">
        <v>15</v>
      </c>
      <c r="W12" s="32" t="s">
        <v>16</v>
      </c>
      <c r="X12" s="40" t="s">
        <v>145</v>
      </c>
      <c r="Y12" s="8"/>
      <c r="Z12" s="8"/>
      <c r="AA12" s="8"/>
    </row>
    <row r="13" spans="1:27" s="7" customFormat="1" ht="13.5" customHeight="1" x14ac:dyDescent="0.2">
      <c r="A13" s="37">
        <v>1000</v>
      </c>
      <c r="B13" s="31" t="s">
        <v>17</v>
      </c>
      <c r="C13" s="31" t="s">
        <v>18</v>
      </c>
      <c r="D13" s="35" t="s">
        <v>147</v>
      </c>
      <c r="E13" s="33" t="s">
        <v>14</v>
      </c>
      <c r="F13" s="34">
        <v>49.67</v>
      </c>
      <c r="G13" s="34">
        <v>0</v>
      </c>
      <c r="H13" s="34">
        <f t="shared" si="0"/>
        <v>49.67</v>
      </c>
      <c r="I13" s="34">
        <f t="shared" si="3"/>
        <v>0</v>
      </c>
      <c r="J13" s="34">
        <f t="shared" ref="J13:J17" si="23">+F13</f>
        <v>49.67</v>
      </c>
      <c r="K13" s="34">
        <f t="shared" si="4"/>
        <v>0</v>
      </c>
      <c r="L13" s="34">
        <f t="shared" ref="L13:L17" si="24">+F13</f>
        <v>49.67</v>
      </c>
      <c r="M13" s="34">
        <f t="shared" si="5"/>
        <v>0</v>
      </c>
      <c r="N13" s="34">
        <f t="shared" si="19"/>
        <v>49.67</v>
      </c>
      <c r="O13" s="34">
        <f t="shared" si="6"/>
        <v>0</v>
      </c>
      <c r="P13" s="36">
        <f t="shared" si="20"/>
        <v>49.67</v>
      </c>
      <c r="Q13" s="34">
        <f t="shared" si="7"/>
        <v>0</v>
      </c>
      <c r="R13" s="34">
        <f t="shared" si="21"/>
        <v>49.67</v>
      </c>
      <c r="S13" s="34">
        <f t="shared" si="8"/>
        <v>0</v>
      </c>
      <c r="T13" s="34">
        <f t="shared" si="22"/>
        <v>49.67</v>
      </c>
      <c r="U13" s="34">
        <f t="shared" si="9"/>
        <v>0</v>
      </c>
      <c r="V13" s="32" t="s">
        <v>15</v>
      </c>
      <c r="W13" s="32" t="s">
        <v>16</v>
      </c>
      <c r="X13" s="30" t="s">
        <v>19</v>
      </c>
      <c r="Y13" s="6"/>
      <c r="Z13" s="6"/>
      <c r="AA13" s="6"/>
    </row>
    <row r="14" spans="1:27" s="7" customFormat="1" ht="13.5" customHeight="1" x14ac:dyDescent="0.2">
      <c r="A14" s="32">
        <v>1001</v>
      </c>
      <c r="B14" s="31" t="s">
        <v>20</v>
      </c>
      <c r="C14" s="31" t="s">
        <v>21</v>
      </c>
      <c r="D14" s="35" t="s">
        <v>148</v>
      </c>
      <c r="E14" s="33" t="s">
        <v>14</v>
      </c>
      <c r="F14" s="34">
        <v>49.54</v>
      </c>
      <c r="G14" s="34">
        <v>0</v>
      </c>
      <c r="H14" s="34">
        <f t="shared" si="0"/>
        <v>49.54</v>
      </c>
      <c r="I14" s="34">
        <f t="shared" si="3"/>
        <v>0</v>
      </c>
      <c r="J14" s="34">
        <f>+F14</f>
        <v>49.54</v>
      </c>
      <c r="K14" s="34">
        <f t="shared" si="4"/>
        <v>0</v>
      </c>
      <c r="L14" s="34">
        <f>+F14</f>
        <v>49.54</v>
      </c>
      <c r="M14" s="34">
        <f t="shared" si="5"/>
        <v>0</v>
      </c>
      <c r="N14" s="34">
        <f t="shared" si="19"/>
        <v>49.54</v>
      </c>
      <c r="O14" s="34">
        <f t="shared" si="6"/>
        <v>0</v>
      </c>
      <c r="P14" s="36">
        <f t="shared" si="20"/>
        <v>49.54</v>
      </c>
      <c r="Q14" s="34">
        <f t="shared" si="7"/>
        <v>0</v>
      </c>
      <c r="R14" s="34">
        <f t="shared" si="21"/>
        <v>49.54</v>
      </c>
      <c r="S14" s="34">
        <f t="shared" si="8"/>
        <v>0</v>
      </c>
      <c r="T14" s="34">
        <f t="shared" si="22"/>
        <v>49.54</v>
      </c>
      <c r="U14" s="34">
        <f t="shared" si="9"/>
        <v>0</v>
      </c>
      <c r="V14" s="32" t="s">
        <v>15</v>
      </c>
      <c r="W14" s="32" t="s">
        <v>16</v>
      </c>
      <c r="X14" s="30" t="s">
        <v>22</v>
      </c>
      <c r="Y14" s="6"/>
      <c r="Z14" s="6"/>
      <c r="AA14" s="6"/>
    </row>
    <row r="15" spans="1:27" s="7" customFormat="1" ht="13.5" customHeight="1" x14ac:dyDescent="0.2">
      <c r="A15" s="32">
        <v>244</v>
      </c>
      <c r="B15" s="38" t="s">
        <v>161</v>
      </c>
      <c r="C15" s="31" t="s">
        <v>84</v>
      </c>
      <c r="D15" s="35" t="s">
        <v>148</v>
      </c>
      <c r="E15" s="33" t="s">
        <v>14</v>
      </c>
      <c r="F15" s="34">
        <v>25.56</v>
      </c>
      <c r="G15" s="34">
        <v>0</v>
      </c>
      <c r="H15" s="34">
        <f t="shared" si="0"/>
        <v>25.56</v>
      </c>
      <c r="I15" s="34">
        <f t="shared" si="3"/>
        <v>0</v>
      </c>
      <c r="J15" s="34">
        <f>+F15</f>
        <v>25.56</v>
      </c>
      <c r="K15" s="34">
        <f t="shared" si="4"/>
        <v>0</v>
      </c>
      <c r="L15" s="34">
        <f>+F15</f>
        <v>25.56</v>
      </c>
      <c r="M15" s="34">
        <f t="shared" si="5"/>
        <v>0</v>
      </c>
      <c r="N15" s="34">
        <f t="shared" si="19"/>
        <v>25.56</v>
      </c>
      <c r="O15" s="34">
        <f t="shared" si="6"/>
        <v>0</v>
      </c>
      <c r="P15" s="36">
        <f t="shared" si="20"/>
        <v>25.56</v>
      </c>
      <c r="Q15" s="34">
        <f t="shared" si="7"/>
        <v>0</v>
      </c>
      <c r="R15" s="34">
        <f t="shared" si="21"/>
        <v>25.56</v>
      </c>
      <c r="S15" s="34">
        <f t="shared" si="8"/>
        <v>0</v>
      </c>
      <c r="T15" s="34">
        <f t="shared" si="22"/>
        <v>25.56</v>
      </c>
      <c r="U15" s="34">
        <f t="shared" si="9"/>
        <v>0</v>
      </c>
      <c r="V15" s="44">
        <v>21069030</v>
      </c>
      <c r="W15" s="32" t="s">
        <v>16</v>
      </c>
      <c r="X15" s="30" t="s">
        <v>163</v>
      </c>
      <c r="Y15" s="6"/>
      <c r="Z15" s="6"/>
      <c r="AA15" s="6"/>
    </row>
    <row r="16" spans="1:27" s="7" customFormat="1" ht="13.5" customHeight="1" x14ac:dyDescent="0.2">
      <c r="A16" s="32">
        <v>734</v>
      </c>
      <c r="B16" s="31" t="s">
        <v>24</v>
      </c>
      <c r="C16" s="31" t="s">
        <v>25</v>
      </c>
      <c r="D16" s="35" t="s">
        <v>147</v>
      </c>
      <c r="E16" s="33" t="s">
        <v>14</v>
      </c>
      <c r="F16" s="34">
        <v>45.27</v>
      </c>
      <c r="G16" s="34">
        <v>0</v>
      </c>
      <c r="H16" s="34">
        <f t="shared" si="0"/>
        <v>45.27</v>
      </c>
      <c r="I16" s="34">
        <f t="shared" si="3"/>
        <v>0</v>
      </c>
      <c r="J16" s="34">
        <f t="shared" si="23"/>
        <v>45.27</v>
      </c>
      <c r="K16" s="34">
        <f t="shared" si="4"/>
        <v>0</v>
      </c>
      <c r="L16" s="34">
        <f t="shared" si="24"/>
        <v>45.27</v>
      </c>
      <c r="M16" s="34">
        <f t="shared" si="5"/>
        <v>0</v>
      </c>
      <c r="N16" s="34">
        <f t="shared" si="19"/>
        <v>45.27</v>
      </c>
      <c r="O16" s="34">
        <f t="shared" si="6"/>
        <v>0</v>
      </c>
      <c r="P16" s="36">
        <f t="shared" si="20"/>
        <v>45.27</v>
      </c>
      <c r="Q16" s="34">
        <f t="shared" si="7"/>
        <v>0</v>
      </c>
      <c r="R16" s="34">
        <f t="shared" si="21"/>
        <v>45.27</v>
      </c>
      <c r="S16" s="34">
        <f t="shared" si="8"/>
        <v>0</v>
      </c>
      <c r="T16" s="34">
        <f t="shared" si="22"/>
        <v>45.27</v>
      </c>
      <c r="U16" s="34">
        <f t="shared" si="9"/>
        <v>0</v>
      </c>
      <c r="V16" s="32" t="s">
        <v>15</v>
      </c>
      <c r="W16" s="32" t="s">
        <v>16</v>
      </c>
      <c r="X16" s="30" t="s">
        <v>26</v>
      </c>
      <c r="Y16" s="8"/>
      <c r="Z16" s="8"/>
      <c r="AA16" s="8"/>
    </row>
    <row r="17" spans="1:27" s="7" customFormat="1" ht="13.5" customHeight="1" x14ac:dyDescent="0.2">
      <c r="A17" s="32">
        <v>1123</v>
      </c>
      <c r="B17" s="31" t="s">
        <v>131</v>
      </c>
      <c r="C17" s="31" t="s">
        <v>23</v>
      </c>
      <c r="D17" s="35" t="s">
        <v>147</v>
      </c>
      <c r="E17" s="33" t="s">
        <v>14</v>
      </c>
      <c r="F17" s="34">
        <v>52.3</v>
      </c>
      <c r="G17" s="34">
        <v>0</v>
      </c>
      <c r="H17" s="34">
        <f t="shared" si="0"/>
        <v>52.3</v>
      </c>
      <c r="I17" s="34">
        <f t="shared" si="3"/>
        <v>0</v>
      </c>
      <c r="J17" s="34">
        <f t="shared" si="23"/>
        <v>52.3</v>
      </c>
      <c r="K17" s="34">
        <f t="shared" si="4"/>
        <v>0</v>
      </c>
      <c r="L17" s="34">
        <f t="shared" si="24"/>
        <v>52.3</v>
      </c>
      <c r="M17" s="34">
        <f t="shared" si="5"/>
        <v>0</v>
      </c>
      <c r="N17" s="34">
        <f t="shared" si="19"/>
        <v>52.3</v>
      </c>
      <c r="O17" s="34">
        <f t="shared" si="6"/>
        <v>0</v>
      </c>
      <c r="P17" s="36">
        <f t="shared" si="20"/>
        <v>52.3</v>
      </c>
      <c r="Q17" s="34">
        <f t="shared" si="7"/>
        <v>0</v>
      </c>
      <c r="R17" s="34">
        <f t="shared" si="21"/>
        <v>52.3</v>
      </c>
      <c r="S17" s="34">
        <f t="shared" si="8"/>
        <v>0</v>
      </c>
      <c r="T17" s="34">
        <f t="shared" si="22"/>
        <v>52.3</v>
      </c>
      <c r="U17" s="34">
        <f t="shared" si="9"/>
        <v>0</v>
      </c>
      <c r="V17" s="32" t="s">
        <v>15</v>
      </c>
      <c r="W17" s="32" t="s">
        <v>16</v>
      </c>
      <c r="X17" s="30" t="s">
        <v>132</v>
      </c>
      <c r="Y17" s="8"/>
      <c r="Z17" s="8"/>
      <c r="AA17" s="8"/>
    </row>
    <row r="18" spans="1:27" s="7" customFormat="1" ht="14" customHeight="1" x14ac:dyDescent="0.2">
      <c r="A18" s="23"/>
      <c r="B18" s="24"/>
      <c r="C18" s="24"/>
      <c r="D18" s="15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6"/>
      <c r="R18" s="26"/>
      <c r="S18" s="26"/>
      <c r="T18" s="26"/>
      <c r="U18" s="26"/>
      <c r="V18" s="23"/>
      <c r="W18" s="23"/>
      <c r="X18" s="13"/>
      <c r="Y18" s="8"/>
      <c r="Z18" s="8"/>
      <c r="AA18" s="8"/>
    </row>
    <row r="19" spans="1:27" s="12" customFormat="1" ht="14" customHeight="1" x14ac:dyDescent="0.2">
      <c r="A19" s="47" t="s">
        <v>27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11"/>
      <c r="Z19" s="11"/>
      <c r="AA19" s="11"/>
    </row>
    <row r="20" spans="1:27" s="10" customFormat="1" ht="22.5" customHeight="1" x14ac:dyDescent="0.2">
      <c r="A20" s="50" t="s">
        <v>4</v>
      </c>
      <c r="B20" s="51" t="s">
        <v>0</v>
      </c>
      <c r="C20" s="51" t="s">
        <v>1</v>
      </c>
      <c r="D20" s="57" t="s">
        <v>146</v>
      </c>
      <c r="E20" s="52" t="s">
        <v>5</v>
      </c>
      <c r="F20" s="56" t="s">
        <v>6</v>
      </c>
      <c r="G20" s="56"/>
      <c r="H20" s="48" t="s">
        <v>8</v>
      </c>
      <c r="I20" s="48"/>
      <c r="J20" s="48" t="s">
        <v>7</v>
      </c>
      <c r="K20" s="48"/>
      <c r="L20" s="48" t="s">
        <v>137</v>
      </c>
      <c r="M20" s="48"/>
      <c r="N20" s="48" t="s">
        <v>136</v>
      </c>
      <c r="O20" s="48"/>
      <c r="P20" s="49" t="s">
        <v>138</v>
      </c>
      <c r="Q20" s="49"/>
      <c r="R20" s="49" t="s">
        <v>139</v>
      </c>
      <c r="S20" s="49"/>
      <c r="T20" s="49" t="s">
        <v>140</v>
      </c>
      <c r="U20" s="49"/>
      <c r="V20" s="48" t="s">
        <v>9</v>
      </c>
      <c r="W20" s="48" t="s">
        <v>10</v>
      </c>
      <c r="X20" s="48" t="s">
        <v>11</v>
      </c>
      <c r="Y20" s="9"/>
      <c r="Z20" s="9"/>
      <c r="AA20" s="9"/>
    </row>
    <row r="21" spans="1:27" s="7" customFormat="1" ht="20" x14ac:dyDescent="0.2">
      <c r="A21" s="50"/>
      <c r="B21" s="51"/>
      <c r="C21" s="51"/>
      <c r="D21" s="57"/>
      <c r="E21" s="53"/>
      <c r="F21" s="41" t="s">
        <v>2</v>
      </c>
      <c r="G21" s="41" t="s">
        <v>150</v>
      </c>
      <c r="H21" s="41" t="s">
        <v>2</v>
      </c>
      <c r="I21" s="41" t="s">
        <v>150</v>
      </c>
      <c r="J21" s="41" t="s">
        <v>2</v>
      </c>
      <c r="K21" s="41" t="s">
        <v>150</v>
      </c>
      <c r="L21" s="41" t="s">
        <v>2</v>
      </c>
      <c r="M21" s="41" t="s">
        <v>150</v>
      </c>
      <c r="N21" s="41" t="s">
        <v>2</v>
      </c>
      <c r="O21" s="41" t="s">
        <v>150</v>
      </c>
      <c r="P21" s="41" t="s">
        <v>2</v>
      </c>
      <c r="Q21" s="41" t="s">
        <v>150</v>
      </c>
      <c r="R21" s="41" t="s">
        <v>2</v>
      </c>
      <c r="S21" s="41" t="s">
        <v>150</v>
      </c>
      <c r="T21" s="41" t="s">
        <v>2</v>
      </c>
      <c r="U21" s="41" t="s">
        <v>150</v>
      </c>
      <c r="V21" s="48"/>
      <c r="W21" s="48"/>
      <c r="X21" s="48"/>
      <c r="Y21" s="8"/>
      <c r="Z21" s="8"/>
      <c r="AA21" s="8"/>
    </row>
    <row r="22" spans="1:27" s="7" customFormat="1" ht="14" customHeight="1" x14ac:dyDescent="0.2">
      <c r="A22" s="30" t="s">
        <v>31</v>
      </c>
      <c r="B22" s="31" t="s">
        <v>32</v>
      </c>
      <c r="C22" s="31" t="s">
        <v>23</v>
      </c>
      <c r="D22" s="32" t="s">
        <v>148</v>
      </c>
      <c r="E22" s="32" t="s">
        <v>28</v>
      </c>
      <c r="F22" s="34">
        <v>41.4</v>
      </c>
      <c r="G22" s="34">
        <f t="shared" ref="G22:G29" si="25">(F22/0.750577)</f>
        <v>55.157565446316632</v>
      </c>
      <c r="H22" s="34">
        <f t="shared" ref="H22:H29" si="26">F22*0.92218</f>
        <v>38.178252000000001</v>
      </c>
      <c r="I22" s="34">
        <f t="shared" ref="I22:I29" si="27">(H22/0.748624)+0.01</f>
        <v>51.007900147470558</v>
      </c>
      <c r="J22" s="34">
        <f t="shared" ref="J22:J29" si="28">F22*0.98613</f>
        <v>40.825781999999997</v>
      </c>
      <c r="K22" s="34">
        <f t="shared" ref="K22:K29" si="29">(J22/0.75023)</f>
        <v>54.417687909041227</v>
      </c>
      <c r="L22" s="34">
        <f t="shared" ref="L22:L29" si="30">F22*0.99302</f>
        <v>41.111027999999997</v>
      </c>
      <c r="M22" s="34">
        <f t="shared" ref="M22:M29" si="31">L22/0.750402</f>
        <v>54.785339058264768</v>
      </c>
      <c r="N22" s="34">
        <f t="shared" ref="N22:N29" si="32">F22*1.02895</f>
        <v>42.598529999999997</v>
      </c>
      <c r="O22" s="34">
        <f t="shared" ref="O22:O29" si="33">N22/0.751296</f>
        <v>56.700062292358801</v>
      </c>
      <c r="P22" s="34">
        <f t="shared" ref="P22:P29" si="34">+F22*0.85845</f>
        <v>35.539830000000002</v>
      </c>
      <c r="Q22" s="34">
        <f t="shared" ref="Q22:Q29" si="35">P22/0.723358</f>
        <v>49.131730070034486</v>
      </c>
      <c r="R22" s="34">
        <f t="shared" ref="R22:R29" si="36">F22*0.86365</f>
        <v>35.755110000000002</v>
      </c>
      <c r="S22" s="34">
        <f t="shared" ref="S22:S29" si="37">R22/0.723358</f>
        <v>49.429342040870502</v>
      </c>
      <c r="T22" s="34">
        <f t="shared" ref="T22:T29" si="38">F22*0.86892</f>
        <v>35.973287999999997</v>
      </c>
      <c r="U22" s="34">
        <f t="shared" ref="U22:U29" si="39">T22/0.723358</f>
        <v>49.730960326698536</v>
      </c>
      <c r="V22" s="31" t="s">
        <v>29</v>
      </c>
      <c r="W22" s="31" t="s">
        <v>30</v>
      </c>
      <c r="X22" s="30" t="s">
        <v>33</v>
      </c>
      <c r="Y22" s="19"/>
      <c r="Z22" s="8"/>
      <c r="AA22" s="8"/>
    </row>
    <row r="23" spans="1:27" s="7" customFormat="1" ht="14" customHeight="1" x14ac:dyDescent="0.2">
      <c r="A23" s="30" t="s">
        <v>35</v>
      </c>
      <c r="B23" s="31" t="s">
        <v>36</v>
      </c>
      <c r="C23" s="31" t="s">
        <v>37</v>
      </c>
      <c r="D23" s="32" t="s">
        <v>148</v>
      </c>
      <c r="E23" s="32" t="s">
        <v>28</v>
      </c>
      <c r="F23" s="34">
        <v>63.25</v>
      </c>
      <c r="G23" s="34">
        <f t="shared" si="25"/>
        <v>84.268502765205966</v>
      </c>
      <c r="H23" s="34">
        <f t="shared" si="26"/>
        <v>58.327885000000002</v>
      </c>
      <c r="I23" s="34">
        <f t="shared" si="27"/>
        <v>77.923458558635588</v>
      </c>
      <c r="J23" s="34">
        <f t="shared" si="28"/>
        <v>62.372722499999995</v>
      </c>
      <c r="K23" s="34">
        <f t="shared" si="29"/>
        <v>83.138134305479653</v>
      </c>
      <c r="L23" s="34">
        <f t="shared" si="30"/>
        <v>62.808515</v>
      </c>
      <c r="M23" s="34">
        <f t="shared" si="31"/>
        <v>83.699823561237835</v>
      </c>
      <c r="N23" s="34">
        <f t="shared" si="32"/>
        <v>65.081087499999995</v>
      </c>
      <c r="O23" s="34">
        <f t="shared" si="33"/>
        <v>86.625095168881501</v>
      </c>
      <c r="P23" s="34">
        <f t="shared" si="34"/>
        <v>54.296962500000006</v>
      </c>
      <c r="Q23" s="34">
        <f t="shared" si="35"/>
        <v>75.062365384774907</v>
      </c>
      <c r="R23" s="34">
        <f t="shared" si="36"/>
        <v>54.625862500000004</v>
      </c>
      <c r="S23" s="34">
        <f t="shared" si="37"/>
        <v>75.51705034021883</v>
      </c>
      <c r="T23" s="34">
        <f t="shared" si="38"/>
        <v>54.95919</v>
      </c>
      <c r="U23" s="34">
        <f t="shared" si="39"/>
        <v>75.977856054678327</v>
      </c>
      <c r="V23" s="31" t="s">
        <v>29</v>
      </c>
      <c r="W23" s="31" t="s">
        <v>30</v>
      </c>
      <c r="X23" s="30" t="s">
        <v>38</v>
      </c>
      <c r="Y23" s="8"/>
      <c r="Z23" s="8"/>
      <c r="AA23" s="8"/>
    </row>
    <row r="24" spans="1:27" s="7" customFormat="1" ht="14" customHeight="1" x14ac:dyDescent="0.2">
      <c r="A24" s="30" t="s">
        <v>39</v>
      </c>
      <c r="B24" s="31" t="s">
        <v>36</v>
      </c>
      <c r="C24" s="31" t="s">
        <v>23</v>
      </c>
      <c r="D24" s="32" t="s">
        <v>148</v>
      </c>
      <c r="E24" s="32" t="s">
        <v>28</v>
      </c>
      <c r="F24" s="34">
        <v>74.34</v>
      </c>
      <c r="G24" s="34">
        <f t="shared" si="25"/>
        <v>99.043802301429437</v>
      </c>
      <c r="H24" s="34">
        <f t="shared" si="26"/>
        <v>68.554861200000005</v>
      </c>
      <c r="I24" s="34">
        <f t="shared" si="27"/>
        <v>91.584490264805851</v>
      </c>
      <c r="J24" s="34">
        <f t="shared" si="28"/>
        <v>73.308904200000001</v>
      </c>
      <c r="K24" s="34">
        <f t="shared" si="29"/>
        <v>97.715239593191427</v>
      </c>
      <c r="L24" s="34">
        <f t="shared" si="30"/>
        <v>73.82110680000001</v>
      </c>
      <c r="M24" s="34">
        <f t="shared" si="31"/>
        <v>98.37541317853632</v>
      </c>
      <c r="N24" s="34">
        <f t="shared" si="32"/>
        <v>76.492143000000013</v>
      </c>
      <c r="O24" s="34">
        <f t="shared" si="33"/>
        <v>101.81359011627909</v>
      </c>
      <c r="P24" s="34">
        <f t="shared" si="34"/>
        <v>63.817173000000004</v>
      </c>
      <c r="Q24" s="34">
        <f t="shared" si="35"/>
        <v>88.223497908366269</v>
      </c>
      <c r="R24" s="34">
        <f t="shared" si="36"/>
        <v>64.203741000000008</v>
      </c>
      <c r="S24" s="34">
        <f t="shared" si="37"/>
        <v>88.757905490780516</v>
      </c>
      <c r="T24" s="34">
        <f t="shared" si="38"/>
        <v>64.595512800000009</v>
      </c>
      <c r="U24" s="34">
        <f t="shared" si="39"/>
        <v>89.299507021419558</v>
      </c>
      <c r="V24" s="31" t="s">
        <v>29</v>
      </c>
      <c r="W24" s="31" t="s">
        <v>30</v>
      </c>
      <c r="X24" s="30" t="s">
        <v>40</v>
      </c>
      <c r="Y24" s="8"/>
      <c r="Z24" s="19"/>
      <c r="AA24" s="8"/>
    </row>
    <row r="25" spans="1:27" s="10" customFormat="1" ht="14" customHeight="1" x14ac:dyDescent="0.2">
      <c r="A25" s="30" t="s">
        <v>41</v>
      </c>
      <c r="B25" s="31" t="s">
        <v>42</v>
      </c>
      <c r="C25" s="31" t="s">
        <v>34</v>
      </c>
      <c r="D25" s="32" t="s">
        <v>147</v>
      </c>
      <c r="E25" s="32" t="s">
        <v>28</v>
      </c>
      <c r="F25" s="34">
        <v>33.58</v>
      </c>
      <c r="G25" s="34">
        <f t="shared" si="25"/>
        <v>44.738914195345707</v>
      </c>
      <c r="H25" s="34">
        <f t="shared" si="26"/>
        <v>30.966804399999997</v>
      </c>
      <c r="I25" s="34">
        <f t="shared" si="27"/>
        <v>41.374963452948343</v>
      </c>
      <c r="J25" s="34">
        <f t="shared" si="28"/>
        <v>33.114245399999994</v>
      </c>
      <c r="K25" s="34">
        <f t="shared" si="29"/>
        <v>44.138791304000101</v>
      </c>
      <c r="L25" s="34">
        <f t="shared" si="30"/>
        <v>33.345611599999998</v>
      </c>
      <c r="M25" s="34">
        <f t="shared" si="31"/>
        <v>44.436997236148088</v>
      </c>
      <c r="N25" s="34">
        <f t="shared" si="32"/>
        <v>34.552140999999999</v>
      </c>
      <c r="O25" s="34">
        <f t="shared" si="33"/>
        <v>45.990050526024362</v>
      </c>
      <c r="P25" s="34">
        <f t="shared" si="34"/>
        <v>28.826751000000002</v>
      </c>
      <c r="Q25" s="34">
        <f t="shared" si="35"/>
        <v>39.85129216791686</v>
      </c>
      <c r="R25" s="34">
        <f t="shared" si="36"/>
        <v>29.001366999999998</v>
      </c>
      <c r="S25" s="34">
        <f t="shared" si="37"/>
        <v>40.092688544261627</v>
      </c>
      <c r="T25" s="34">
        <f t="shared" si="38"/>
        <v>29.178333599999998</v>
      </c>
      <c r="U25" s="34">
        <f t="shared" si="39"/>
        <v>40.337334487211038</v>
      </c>
      <c r="V25" s="31" t="s">
        <v>29</v>
      </c>
      <c r="W25" s="31" t="s">
        <v>30</v>
      </c>
      <c r="X25" s="30" t="s">
        <v>43</v>
      </c>
      <c r="Y25" s="9"/>
      <c r="Z25" s="9"/>
      <c r="AA25" s="9"/>
    </row>
    <row r="26" spans="1:27" s="10" customFormat="1" ht="14" customHeight="1" x14ac:dyDescent="0.2">
      <c r="A26" s="30" t="s">
        <v>44</v>
      </c>
      <c r="B26" s="31" t="s">
        <v>45</v>
      </c>
      <c r="C26" s="31" t="s">
        <v>46</v>
      </c>
      <c r="D26" s="32" t="s">
        <v>148</v>
      </c>
      <c r="E26" s="32" t="s">
        <v>28</v>
      </c>
      <c r="F26" s="34">
        <v>34.75</v>
      </c>
      <c r="G26" s="34">
        <f t="shared" si="25"/>
        <v>46.297714957959009</v>
      </c>
      <c r="H26" s="34">
        <f t="shared" si="26"/>
        <v>32.045755</v>
      </c>
      <c r="I26" s="34">
        <f t="shared" si="27"/>
        <v>42.816208457115991</v>
      </c>
      <c r="J26" s="34">
        <f t="shared" si="28"/>
        <v>34.268017499999999</v>
      </c>
      <c r="K26" s="34">
        <f t="shared" si="29"/>
        <v>45.676682484038231</v>
      </c>
      <c r="L26" s="34">
        <f t="shared" si="30"/>
        <v>34.507444999999997</v>
      </c>
      <c r="M26" s="34">
        <f t="shared" si="31"/>
        <v>45.985278557359919</v>
      </c>
      <c r="N26" s="34">
        <f t="shared" si="32"/>
        <v>35.756012500000004</v>
      </c>
      <c r="O26" s="34">
        <f t="shared" si="33"/>
        <v>47.592443590808422</v>
      </c>
      <c r="P26" s="34">
        <f t="shared" si="34"/>
        <v>29.831137500000001</v>
      </c>
      <c r="Q26" s="34">
        <f t="shared" si="35"/>
        <v>41.239797582939573</v>
      </c>
      <c r="R26" s="34">
        <f t="shared" si="36"/>
        <v>30.011837500000002</v>
      </c>
      <c r="S26" s="34">
        <f t="shared" si="37"/>
        <v>41.489604732373188</v>
      </c>
      <c r="T26" s="34">
        <f t="shared" si="38"/>
        <v>30.194970000000001</v>
      </c>
      <c r="U26" s="34">
        <f t="shared" si="39"/>
        <v>41.742774670356866</v>
      </c>
      <c r="V26" s="31" t="s">
        <v>29</v>
      </c>
      <c r="W26" s="31" t="s">
        <v>30</v>
      </c>
      <c r="X26" s="30" t="s">
        <v>47</v>
      </c>
      <c r="Y26" s="9"/>
      <c r="Z26" s="9"/>
      <c r="AA26" s="9"/>
    </row>
    <row r="27" spans="1:27" s="10" customFormat="1" ht="14" customHeight="1" x14ac:dyDescent="0.2">
      <c r="A27" s="30" t="s">
        <v>48</v>
      </c>
      <c r="B27" s="31" t="s">
        <v>49</v>
      </c>
      <c r="C27" s="31" t="s">
        <v>23</v>
      </c>
      <c r="D27" s="32" t="s">
        <v>148</v>
      </c>
      <c r="E27" s="32" t="s">
        <v>28</v>
      </c>
      <c r="F27" s="34">
        <v>74.930000000000007</v>
      </c>
      <c r="G27" s="34">
        <f t="shared" si="25"/>
        <v>99.829864224456657</v>
      </c>
      <c r="H27" s="34">
        <f t="shared" si="26"/>
        <v>69.0989474</v>
      </c>
      <c r="I27" s="34">
        <f t="shared" si="27"/>
        <v>92.311271933574147</v>
      </c>
      <c r="J27" s="34">
        <f t="shared" si="28"/>
        <v>73.890720900000005</v>
      </c>
      <c r="K27" s="34">
        <f t="shared" si="29"/>
        <v>98.490757367740571</v>
      </c>
      <c r="L27" s="34">
        <f t="shared" si="30"/>
        <v>74.406988600000005</v>
      </c>
      <c r="M27" s="34">
        <f t="shared" si="31"/>
        <v>99.15617042598501</v>
      </c>
      <c r="N27" s="34">
        <f t="shared" si="32"/>
        <v>77.099223500000008</v>
      </c>
      <c r="O27" s="34">
        <f t="shared" si="33"/>
        <v>102.62163448228129</v>
      </c>
      <c r="P27" s="34">
        <f t="shared" si="34"/>
        <v>64.323658500000008</v>
      </c>
      <c r="Q27" s="34">
        <f t="shared" si="35"/>
        <v>88.923684399702509</v>
      </c>
      <c r="R27" s="34">
        <f t="shared" si="36"/>
        <v>64.713294500000003</v>
      </c>
      <c r="S27" s="34">
        <f t="shared" si="37"/>
        <v>89.462333312135911</v>
      </c>
      <c r="T27" s="34">
        <f t="shared" si="38"/>
        <v>65.10817560000001</v>
      </c>
      <c r="U27" s="34">
        <f t="shared" si="39"/>
        <v>90.008233267621307</v>
      </c>
      <c r="V27" s="31" t="s">
        <v>29</v>
      </c>
      <c r="W27" s="31" t="s">
        <v>30</v>
      </c>
      <c r="X27" s="30" t="s">
        <v>50</v>
      </c>
      <c r="Y27" s="9"/>
      <c r="Z27" s="9"/>
      <c r="AA27" s="9"/>
    </row>
    <row r="28" spans="1:27" s="10" customFormat="1" ht="14" customHeight="1" x14ac:dyDescent="0.2">
      <c r="A28" s="30" t="s">
        <v>51</v>
      </c>
      <c r="B28" s="38" t="s">
        <v>52</v>
      </c>
      <c r="C28" s="38" t="s">
        <v>23</v>
      </c>
      <c r="D28" s="35" t="s">
        <v>148</v>
      </c>
      <c r="E28" s="32" t="s">
        <v>28</v>
      </c>
      <c r="F28" s="34">
        <v>57.62</v>
      </c>
      <c r="G28" s="34">
        <f t="shared" si="25"/>
        <v>76.767606787844542</v>
      </c>
      <c r="H28" s="34">
        <f t="shared" si="26"/>
        <v>53.136011599999996</v>
      </c>
      <c r="I28" s="34">
        <f t="shared" si="27"/>
        <v>70.988236871914339</v>
      </c>
      <c r="J28" s="34">
        <f t="shared" si="28"/>
        <v>56.820810599999994</v>
      </c>
      <c r="K28" s="34">
        <f t="shared" si="29"/>
        <v>75.737854524612445</v>
      </c>
      <c r="L28" s="34">
        <f t="shared" si="30"/>
        <v>57.2178124</v>
      </c>
      <c r="M28" s="34">
        <f t="shared" si="31"/>
        <v>76.249546776261255</v>
      </c>
      <c r="N28" s="34">
        <f t="shared" si="32"/>
        <v>59.288099000000003</v>
      </c>
      <c r="O28" s="34">
        <f t="shared" si="33"/>
        <v>78.914434523809533</v>
      </c>
      <c r="P28" s="34">
        <f t="shared" si="34"/>
        <v>49.463889000000002</v>
      </c>
      <c r="Q28" s="34">
        <f t="shared" si="35"/>
        <v>68.380924797956212</v>
      </c>
      <c r="R28" s="34">
        <f t="shared" si="36"/>
        <v>49.763512999999996</v>
      </c>
      <c r="S28" s="34">
        <f t="shared" si="37"/>
        <v>68.795137400844396</v>
      </c>
      <c r="T28" s="34">
        <f t="shared" si="38"/>
        <v>50.067170400000002</v>
      </c>
      <c r="U28" s="34">
        <f t="shared" si="39"/>
        <v>69.21492594261764</v>
      </c>
      <c r="V28" s="38" t="s">
        <v>29</v>
      </c>
      <c r="W28" s="38" t="s">
        <v>30</v>
      </c>
      <c r="X28" s="30" t="s">
        <v>53</v>
      </c>
      <c r="Y28" s="9"/>
      <c r="Z28" s="9"/>
      <c r="AA28" s="9"/>
    </row>
    <row r="29" spans="1:27" s="7" customFormat="1" x14ac:dyDescent="0.2">
      <c r="A29" s="30" t="s">
        <v>54</v>
      </c>
      <c r="B29" s="38" t="s">
        <v>55</v>
      </c>
      <c r="C29" s="38" t="s">
        <v>23</v>
      </c>
      <c r="D29" s="35" t="s">
        <v>147</v>
      </c>
      <c r="E29" s="32" t="s">
        <v>28</v>
      </c>
      <c r="F29" s="34">
        <v>49.8</v>
      </c>
      <c r="G29" s="34">
        <f t="shared" si="25"/>
        <v>66.348955536873618</v>
      </c>
      <c r="H29" s="34">
        <f t="shared" si="26"/>
        <v>45.924563999999997</v>
      </c>
      <c r="I29" s="34">
        <f t="shared" si="27"/>
        <v>61.355300177392117</v>
      </c>
      <c r="J29" s="34">
        <f t="shared" si="28"/>
        <v>49.109273999999992</v>
      </c>
      <c r="K29" s="34">
        <f t="shared" si="29"/>
        <v>65.458957919571318</v>
      </c>
      <c r="L29" s="34">
        <f t="shared" si="30"/>
        <v>49.452396</v>
      </c>
      <c r="M29" s="34">
        <f t="shared" si="31"/>
        <v>65.901204954144575</v>
      </c>
      <c r="N29" s="34">
        <f t="shared" si="32"/>
        <v>51.241709999999998</v>
      </c>
      <c r="O29" s="34">
        <f t="shared" si="33"/>
        <v>68.204422757475086</v>
      </c>
      <c r="P29" s="34">
        <f t="shared" si="34"/>
        <v>42.750810000000001</v>
      </c>
      <c r="Q29" s="34">
        <f t="shared" si="35"/>
        <v>59.100486895838579</v>
      </c>
      <c r="R29" s="34">
        <f t="shared" si="36"/>
        <v>43.009769999999996</v>
      </c>
      <c r="S29" s="34">
        <f t="shared" si="37"/>
        <v>59.458483904235521</v>
      </c>
      <c r="T29" s="34">
        <f t="shared" si="38"/>
        <v>43.272216</v>
      </c>
      <c r="U29" s="34">
        <f t="shared" si="39"/>
        <v>59.821300103130127</v>
      </c>
      <c r="V29" s="38" t="s">
        <v>29</v>
      </c>
      <c r="W29" s="38" t="s">
        <v>30</v>
      </c>
      <c r="X29" s="30" t="s">
        <v>56</v>
      </c>
      <c r="Y29" s="8"/>
      <c r="Z29" s="8"/>
      <c r="AA29" s="8"/>
    </row>
    <row r="30" spans="1:27" s="7" customFormat="1" ht="12.75" customHeight="1" x14ac:dyDescent="0.2">
      <c r="A30" s="13"/>
      <c r="B30" s="14"/>
      <c r="C30" s="14"/>
      <c r="D30" s="15"/>
      <c r="E30" s="23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14"/>
      <c r="W30" s="14"/>
      <c r="X30" s="13"/>
      <c r="Y30" s="8"/>
      <c r="Z30" s="8"/>
      <c r="AA30" s="8"/>
    </row>
    <row r="31" spans="1:27" s="7" customFormat="1" x14ac:dyDescent="0.2">
      <c r="A31" s="47" t="s">
        <v>57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8"/>
      <c r="Z31" s="8"/>
      <c r="AA31" s="8"/>
    </row>
    <row r="32" spans="1:27" s="7" customFormat="1" ht="22.5" customHeight="1" x14ac:dyDescent="0.2">
      <c r="A32" s="50" t="s">
        <v>4</v>
      </c>
      <c r="B32" s="51" t="s">
        <v>0</v>
      </c>
      <c r="C32" s="51" t="s">
        <v>1</v>
      </c>
      <c r="D32" s="57" t="s">
        <v>146</v>
      </c>
      <c r="E32" s="52" t="s">
        <v>5</v>
      </c>
      <c r="F32" s="56" t="s">
        <v>6</v>
      </c>
      <c r="G32" s="56"/>
      <c r="H32" s="48" t="s">
        <v>8</v>
      </c>
      <c r="I32" s="48"/>
      <c r="J32" s="48" t="s">
        <v>7</v>
      </c>
      <c r="K32" s="48"/>
      <c r="L32" s="48" t="s">
        <v>137</v>
      </c>
      <c r="M32" s="48"/>
      <c r="N32" s="48" t="s">
        <v>136</v>
      </c>
      <c r="O32" s="48"/>
      <c r="P32" s="49" t="s">
        <v>138</v>
      </c>
      <c r="Q32" s="49"/>
      <c r="R32" s="49" t="s">
        <v>139</v>
      </c>
      <c r="S32" s="49"/>
      <c r="T32" s="49" t="s">
        <v>140</v>
      </c>
      <c r="U32" s="49"/>
      <c r="V32" s="48" t="s">
        <v>9</v>
      </c>
      <c r="W32" s="48" t="s">
        <v>10</v>
      </c>
      <c r="X32" s="48" t="s">
        <v>11</v>
      </c>
      <c r="Y32" s="8"/>
      <c r="Z32" s="8"/>
      <c r="AA32" s="8"/>
    </row>
    <row r="33" spans="1:27" s="7" customFormat="1" ht="20" x14ac:dyDescent="0.2">
      <c r="A33" s="50"/>
      <c r="B33" s="51"/>
      <c r="C33" s="51"/>
      <c r="D33" s="57"/>
      <c r="E33" s="53"/>
      <c r="F33" s="29" t="s">
        <v>2</v>
      </c>
      <c r="G33" s="29" t="s">
        <v>150</v>
      </c>
      <c r="H33" s="29" t="s">
        <v>2</v>
      </c>
      <c r="I33" s="29" t="s">
        <v>150</v>
      </c>
      <c r="J33" s="29" t="s">
        <v>2</v>
      </c>
      <c r="K33" s="29" t="s">
        <v>150</v>
      </c>
      <c r="L33" s="29" t="s">
        <v>2</v>
      </c>
      <c r="M33" s="29" t="s">
        <v>150</v>
      </c>
      <c r="N33" s="29" t="s">
        <v>2</v>
      </c>
      <c r="O33" s="29" t="s">
        <v>150</v>
      </c>
      <c r="P33" s="29" t="s">
        <v>2</v>
      </c>
      <c r="Q33" s="29" t="s">
        <v>150</v>
      </c>
      <c r="R33" s="29" t="s">
        <v>2</v>
      </c>
      <c r="S33" s="29" t="s">
        <v>150</v>
      </c>
      <c r="T33" s="29" t="s">
        <v>2</v>
      </c>
      <c r="U33" s="29" t="s">
        <v>150</v>
      </c>
      <c r="V33" s="48"/>
      <c r="W33" s="48"/>
      <c r="X33" s="48"/>
      <c r="Y33" s="8"/>
      <c r="Z33" s="8"/>
      <c r="AA33" s="8"/>
    </row>
    <row r="34" spans="1:27" s="7" customFormat="1" x14ac:dyDescent="0.2">
      <c r="A34" s="30" t="s">
        <v>68</v>
      </c>
      <c r="B34" s="31" t="s">
        <v>69</v>
      </c>
      <c r="C34" s="31" t="s">
        <v>70</v>
      </c>
      <c r="D34" s="32" t="s">
        <v>147</v>
      </c>
      <c r="E34" s="32" t="s">
        <v>28</v>
      </c>
      <c r="F34" s="34">
        <v>24.14</v>
      </c>
      <c r="G34" s="34">
        <f>(F34/0.750577)</f>
        <v>32.161923426910228</v>
      </c>
      <c r="H34" s="34">
        <f>F34*0.92218</f>
        <v>22.261425200000001</v>
      </c>
      <c r="I34" s="34">
        <f>(H34/0.748624)-0.01</f>
        <v>29.72645675265554</v>
      </c>
      <c r="J34" s="34">
        <f>F34*0.98613</f>
        <v>23.8051782</v>
      </c>
      <c r="K34" s="34">
        <f>(J34/0.75023)+0.01</f>
        <v>31.740506911213899</v>
      </c>
      <c r="L34" s="34">
        <f>F34*0.99302</f>
        <v>23.9715028</v>
      </c>
      <c r="M34" s="34">
        <f>L34/0.750402</f>
        <v>31.944881276968879</v>
      </c>
      <c r="N34" s="34">
        <f>F34*1.02895</f>
        <v>24.838853</v>
      </c>
      <c r="O34" s="34">
        <f>N34/0.751296</f>
        <v>33.06134066998893</v>
      </c>
      <c r="P34" s="34">
        <f>+F34*0.85845</f>
        <v>20.722983000000003</v>
      </c>
      <c r="Q34" s="34">
        <f>P34/0.723358-0.01</f>
        <v>28.638308306537017</v>
      </c>
      <c r="R34" s="34">
        <f>F34*0.86365</f>
        <v>20.848511000000002</v>
      </c>
      <c r="S34" s="34">
        <f>R34/0.723358</f>
        <v>28.821843402575215</v>
      </c>
      <c r="T34" s="34">
        <f>F34*0.86892</f>
        <v>20.975728800000002</v>
      </c>
      <c r="U34" s="34">
        <f>T34/0.723358</f>
        <v>28.997714547983161</v>
      </c>
      <c r="V34" s="32" t="s">
        <v>67</v>
      </c>
      <c r="W34" s="32" t="s">
        <v>60</v>
      </c>
      <c r="X34" s="30" t="s">
        <v>71</v>
      </c>
      <c r="Y34" s="22"/>
      <c r="Z34" s="8"/>
      <c r="AA34" s="8"/>
    </row>
    <row r="35" spans="1:27" s="7" customFormat="1" x14ac:dyDescent="0.2">
      <c r="A35" s="30" t="s">
        <v>72</v>
      </c>
      <c r="B35" s="31" t="s">
        <v>73</v>
      </c>
      <c r="C35" s="31" t="s">
        <v>37</v>
      </c>
      <c r="D35" s="32" t="s">
        <v>148</v>
      </c>
      <c r="E35" s="32" t="s">
        <v>28</v>
      </c>
      <c r="F35" s="34">
        <v>39.75</v>
      </c>
      <c r="G35" s="34">
        <f t="shared" ref="G35:G45" si="40">(F35/0.750577)</f>
        <v>52.959256678528646</v>
      </c>
      <c r="H35" s="34">
        <f t="shared" ref="H35:H46" si="41">F35*0.92218</f>
        <v>36.656655000000001</v>
      </c>
      <c r="I35" s="34">
        <f>(H35/0.748624)</f>
        <v>48.965375141593114</v>
      </c>
      <c r="J35" s="34">
        <f>(F35*0.98613)</f>
        <v>39.198667499999999</v>
      </c>
      <c r="K35" s="34">
        <f t="shared" ref="K35:K46" si="42">(J35/0.75023)</f>
        <v>52.248867014115675</v>
      </c>
      <c r="L35" s="34">
        <f t="shared" ref="L35:L46" si="43">F35*0.99302</f>
        <v>39.472545000000004</v>
      </c>
      <c r="M35" s="34">
        <f t="shared" ref="M35:M46" si="44">L35/0.750402</f>
        <v>52.601865400145527</v>
      </c>
      <c r="N35" s="34">
        <f t="shared" ref="N35:N46" si="45">F35*1.02895</f>
        <v>40.900762499999999</v>
      </c>
      <c r="O35" s="34">
        <f t="shared" ref="O35:O46" si="46">N35/0.751296</f>
        <v>54.440277200996682</v>
      </c>
      <c r="P35" s="34">
        <f t="shared" ref="P35:P46" si="47">+F35*0.85845</f>
        <v>34.1233875</v>
      </c>
      <c r="Q35" s="34">
        <f>(P35/0.723358)</f>
        <v>47.173581407822965</v>
      </c>
      <c r="R35" s="34">
        <f t="shared" ref="R35:R46" si="48">F35*0.86365</f>
        <v>34.330087499999998</v>
      </c>
      <c r="S35" s="34">
        <f t="shared" ref="S35:S46" si="49">R35/0.723358</f>
        <v>47.459332031995224</v>
      </c>
      <c r="T35" s="34">
        <f t="shared" ref="T35:T46" si="50">F35*0.86892</f>
        <v>34.539569999999998</v>
      </c>
      <c r="U35" s="34">
        <f t="shared" ref="U35:U46" si="51">T35/0.723358</f>
        <v>47.748929299185193</v>
      </c>
      <c r="V35" s="32" t="s">
        <v>74</v>
      </c>
      <c r="W35" s="32" t="s">
        <v>60</v>
      </c>
      <c r="X35" s="30" t="s">
        <v>75</v>
      </c>
      <c r="Y35" s="22"/>
      <c r="Z35" s="8"/>
      <c r="AA35" s="8"/>
    </row>
    <row r="36" spans="1:27" s="7" customFormat="1" x14ac:dyDescent="0.2">
      <c r="A36" s="30" t="s">
        <v>76</v>
      </c>
      <c r="B36" s="31" t="s">
        <v>77</v>
      </c>
      <c r="C36" s="31" t="s">
        <v>78</v>
      </c>
      <c r="D36" s="32" t="s">
        <v>149</v>
      </c>
      <c r="E36" s="32" t="s">
        <v>28</v>
      </c>
      <c r="F36" s="34">
        <v>25.4</v>
      </c>
      <c r="G36" s="34">
        <f t="shared" si="40"/>
        <v>33.840631940493779</v>
      </c>
      <c r="H36" s="34">
        <f t="shared" si="41"/>
        <v>23.423371999999997</v>
      </c>
      <c r="I36" s="34">
        <f>(H36/0.748624)-0.01</f>
        <v>31.278566757143768</v>
      </c>
      <c r="J36" s="34">
        <f t="shared" ref="J36:J46" si="52">F36*0.98613</f>
        <v>25.047701999999997</v>
      </c>
      <c r="K36" s="34">
        <f t="shared" si="42"/>
        <v>33.38669741279341</v>
      </c>
      <c r="L36" s="34">
        <f t="shared" si="43"/>
        <v>25.222707999999997</v>
      </c>
      <c r="M36" s="34">
        <f t="shared" si="44"/>
        <v>33.612261161350844</v>
      </c>
      <c r="N36" s="34">
        <f t="shared" si="45"/>
        <v>26.13533</v>
      </c>
      <c r="O36" s="34">
        <f t="shared" si="46"/>
        <v>34.786994739756366</v>
      </c>
      <c r="P36" s="34">
        <f t="shared" si="47"/>
        <v>21.80463</v>
      </c>
      <c r="Q36" s="34">
        <f t="shared" ref="Q36:Q41" si="53">P36/0.723358</f>
        <v>30.143621830407628</v>
      </c>
      <c r="R36" s="34">
        <f t="shared" si="48"/>
        <v>21.936709999999998</v>
      </c>
      <c r="S36" s="34">
        <f t="shared" si="49"/>
        <v>30.326214682079964</v>
      </c>
      <c r="T36" s="34">
        <f t="shared" si="50"/>
        <v>22.070567999999998</v>
      </c>
      <c r="U36" s="34">
        <f t="shared" si="51"/>
        <v>30.511265514447892</v>
      </c>
      <c r="V36" s="32" t="s">
        <v>74</v>
      </c>
      <c r="W36" s="32" t="s">
        <v>60</v>
      </c>
      <c r="X36" s="30" t="s">
        <v>79</v>
      </c>
      <c r="Y36" s="22"/>
      <c r="Z36" s="19"/>
      <c r="AA36" s="8"/>
    </row>
    <row r="37" spans="1:27" s="7" customFormat="1" x14ac:dyDescent="0.2">
      <c r="A37" s="30" t="s">
        <v>80</v>
      </c>
      <c r="B37" s="31" t="s">
        <v>81</v>
      </c>
      <c r="C37" s="31" t="s">
        <v>23</v>
      </c>
      <c r="D37" s="32" t="s">
        <v>148</v>
      </c>
      <c r="E37" s="32" t="s">
        <v>28</v>
      </c>
      <c r="F37" s="34">
        <v>19.68</v>
      </c>
      <c r="G37" s="34">
        <f t="shared" si="40"/>
        <v>26.219828212162106</v>
      </c>
      <c r="H37" s="34">
        <f t="shared" si="41"/>
        <v>18.148502399999998</v>
      </c>
      <c r="I37" s="34">
        <f>(H37/0.748624)</f>
        <v>24.242480070101944</v>
      </c>
      <c r="J37" s="34">
        <f t="shared" si="52"/>
        <v>19.407038399999998</v>
      </c>
      <c r="K37" s="34">
        <f t="shared" si="42"/>
        <v>25.868118310384812</v>
      </c>
      <c r="L37" s="34">
        <f t="shared" si="43"/>
        <v>19.542633599999998</v>
      </c>
      <c r="M37" s="34">
        <f t="shared" si="44"/>
        <v>26.042885813204119</v>
      </c>
      <c r="N37" s="34">
        <f t="shared" si="45"/>
        <v>20.249735999999999</v>
      </c>
      <c r="O37" s="34">
        <f t="shared" si="46"/>
        <v>26.953073089700997</v>
      </c>
      <c r="P37" s="34">
        <f t="shared" si="47"/>
        <v>16.894296000000001</v>
      </c>
      <c r="Q37" s="34">
        <f>P37/0.723358-0.01</f>
        <v>23.345373134741028</v>
      </c>
      <c r="R37" s="34">
        <f t="shared" si="48"/>
        <v>16.996632000000002</v>
      </c>
      <c r="S37" s="34">
        <f t="shared" si="49"/>
        <v>23.496846651312357</v>
      </c>
      <c r="T37" s="34">
        <f t="shared" si="50"/>
        <v>17.100345600000001</v>
      </c>
      <c r="U37" s="34">
        <f t="shared" si="51"/>
        <v>23.640224619068292</v>
      </c>
      <c r="V37" s="32" t="s">
        <v>63</v>
      </c>
      <c r="W37" s="32" t="s">
        <v>60</v>
      </c>
      <c r="X37" s="30" t="s">
        <v>82</v>
      </c>
      <c r="Y37" s="22"/>
      <c r="Z37" s="8"/>
      <c r="AA37" s="8"/>
    </row>
    <row r="38" spans="1:27" s="7" customFormat="1" x14ac:dyDescent="0.2">
      <c r="A38" s="30" t="s">
        <v>86</v>
      </c>
      <c r="B38" s="31" t="s">
        <v>87</v>
      </c>
      <c r="C38" s="31" t="s">
        <v>88</v>
      </c>
      <c r="D38" s="32" t="s">
        <v>147</v>
      </c>
      <c r="E38" s="32" t="s">
        <v>28</v>
      </c>
      <c r="F38" s="34">
        <v>13.11</v>
      </c>
      <c r="G38" s="34">
        <f t="shared" si="40"/>
        <v>17.4665623913336</v>
      </c>
      <c r="H38" s="34">
        <f t="shared" si="41"/>
        <v>12.089779799999999</v>
      </c>
      <c r="I38" s="34">
        <f t="shared" ref="I38:I46" si="54">(H38/0.748624)</f>
        <v>16.149335046699008</v>
      </c>
      <c r="J38" s="34">
        <f t="shared" si="52"/>
        <v>12.928164299999999</v>
      </c>
      <c r="K38" s="34">
        <f>(J38/0.75023)</f>
        <v>17.232267837863056</v>
      </c>
      <c r="L38" s="34">
        <f t="shared" si="43"/>
        <v>13.018492199999999</v>
      </c>
      <c r="M38" s="34">
        <f t="shared" si="44"/>
        <v>17.348690701783841</v>
      </c>
      <c r="N38" s="34">
        <f t="shared" si="45"/>
        <v>13.4895345</v>
      </c>
      <c r="O38" s="34">
        <f t="shared" si="46"/>
        <v>17.955019725913623</v>
      </c>
      <c r="P38" s="34">
        <f>+F38*0.85845+0.01</f>
        <v>11.264279500000001</v>
      </c>
      <c r="Q38" s="34">
        <f t="shared" si="53"/>
        <v>15.572205602205273</v>
      </c>
      <c r="R38" s="34">
        <f t="shared" si="48"/>
        <v>11.3224515</v>
      </c>
      <c r="S38" s="34">
        <f t="shared" si="49"/>
        <v>15.652624979608991</v>
      </c>
      <c r="T38" s="34">
        <f t="shared" si="50"/>
        <v>11.391541200000001</v>
      </c>
      <c r="U38" s="34">
        <f t="shared" si="51"/>
        <v>15.748137436787871</v>
      </c>
      <c r="V38" s="32" t="s">
        <v>63</v>
      </c>
      <c r="W38" s="32" t="s">
        <v>60</v>
      </c>
      <c r="X38" s="30" t="s">
        <v>89</v>
      </c>
      <c r="Y38" s="22"/>
      <c r="Z38" s="8"/>
      <c r="AA38" s="8"/>
    </row>
    <row r="39" spans="1:27" s="7" customFormat="1" x14ac:dyDescent="0.2">
      <c r="A39" s="30" t="s">
        <v>90</v>
      </c>
      <c r="B39" s="31" t="s">
        <v>91</v>
      </c>
      <c r="C39" s="31" t="s">
        <v>23</v>
      </c>
      <c r="D39" s="32" t="s">
        <v>148</v>
      </c>
      <c r="E39" s="32" t="s">
        <v>28</v>
      </c>
      <c r="F39" s="34">
        <v>43.86</v>
      </c>
      <c r="G39" s="34">
        <f t="shared" si="40"/>
        <v>58.435043972836894</v>
      </c>
      <c r="H39" s="34">
        <f t="shared" si="41"/>
        <v>40.446814799999999</v>
      </c>
      <c r="I39" s="34">
        <f t="shared" si="54"/>
        <v>54.028210156233307</v>
      </c>
      <c r="J39" s="34">
        <f t="shared" si="52"/>
        <v>43.251661800000001</v>
      </c>
      <c r="K39" s="34">
        <f t="shared" si="42"/>
        <v>57.651202697839331</v>
      </c>
      <c r="L39" s="34">
        <f t="shared" si="43"/>
        <v>43.553857200000003</v>
      </c>
      <c r="M39" s="34">
        <f t="shared" si="44"/>
        <v>58.04069978491529</v>
      </c>
      <c r="N39" s="34">
        <f t="shared" si="45"/>
        <v>45.129747000000002</v>
      </c>
      <c r="O39" s="34">
        <f t="shared" si="46"/>
        <v>60.069196428571431</v>
      </c>
      <c r="P39" s="34">
        <f>(F39*0.85845)</f>
        <v>37.651617000000002</v>
      </c>
      <c r="Q39" s="34">
        <f t="shared" si="53"/>
        <v>52.051151711877111</v>
      </c>
      <c r="R39" s="34">
        <f t="shared" si="48"/>
        <v>37.879688999999999</v>
      </c>
      <c r="S39" s="34">
        <f t="shared" si="49"/>
        <v>52.366447872284539</v>
      </c>
      <c r="T39" s="34">
        <f t="shared" si="50"/>
        <v>38.1108312</v>
      </c>
      <c r="U39" s="34">
        <f t="shared" si="51"/>
        <v>52.685988404082075</v>
      </c>
      <c r="V39" s="32" t="s">
        <v>63</v>
      </c>
      <c r="W39" s="32" t="s">
        <v>60</v>
      </c>
      <c r="X39" s="30" t="s">
        <v>92</v>
      </c>
      <c r="Y39" s="22"/>
      <c r="Z39" s="8"/>
      <c r="AA39" s="8"/>
    </row>
    <row r="40" spans="1:27" s="7" customFormat="1" x14ac:dyDescent="0.2">
      <c r="A40" s="30" t="s">
        <v>93</v>
      </c>
      <c r="B40" s="31" t="s">
        <v>94</v>
      </c>
      <c r="C40" s="31" t="s">
        <v>84</v>
      </c>
      <c r="D40" s="32" t="s">
        <v>148</v>
      </c>
      <c r="E40" s="32" t="s">
        <v>28</v>
      </c>
      <c r="F40" s="34">
        <v>25.94</v>
      </c>
      <c r="G40" s="34">
        <f t="shared" si="40"/>
        <v>34.560078446315302</v>
      </c>
      <c r="H40" s="34">
        <f t="shared" si="41"/>
        <v>23.921349200000002</v>
      </c>
      <c r="I40" s="34">
        <f>(H40/0.748624)-0.01</f>
        <v>31.943756759067305</v>
      </c>
      <c r="J40" s="34">
        <f t="shared" si="52"/>
        <v>25.580212199999998</v>
      </c>
      <c r="K40" s="34">
        <f t="shared" si="42"/>
        <v>34.096493342041775</v>
      </c>
      <c r="L40" s="34">
        <f t="shared" si="43"/>
        <v>25.758938800000003</v>
      </c>
      <c r="M40" s="34">
        <f t="shared" si="44"/>
        <v>34.326852540371696</v>
      </c>
      <c r="N40" s="34">
        <f t="shared" si="45"/>
        <v>26.690963000000004</v>
      </c>
      <c r="O40" s="34">
        <f t="shared" si="46"/>
        <v>35.526560769656705</v>
      </c>
      <c r="P40" s="34">
        <f t="shared" si="47"/>
        <v>22.268193000000004</v>
      </c>
      <c r="Q40" s="34">
        <f>P40/0.723358+0.01</f>
        <v>30.794470483495044</v>
      </c>
      <c r="R40" s="34">
        <f t="shared" si="48"/>
        <v>22.403081</v>
      </c>
      <c r="S40" s="34">
        <f t="shared" si="49"/>
        <v>30.970945230439149</v>
      </c>
      <c r="T40" s="34">
        <f t="shared" si="50"/>
        <v>22.539784800000003</v>
      </c>
      <c r="U40" s="34">
        <f t="shared" si="51"/>
        <v>31.15993021436136</v>
      </c>
      <c r="V40" s="32" t="s">
        <v>63</v>
      </c>
      <c r="W40" s="32" t="s">
        <v>60</v>
      </c>
      <c r="X40" s="30" t="s">
        <v>95</v>
      </c>
      <c r="Y40" s="22"/>
      <c r="Z40" s="8"/>
      <c r="AA40" s="8"/>
    </row>
    <row r="41" spans="1:27" s="7" customFormat="1" x14ac:dyDescent="0.2">
      <c r="A41" s="30" t="s">
        <v>96</v>
      </c>
      <c r="B41" s="31" t="s">
        <v>97</v>
      </c>
      <c r="C41" s="31" t="s">
        <v>88</v>
      </c>
      <c r="D41" s="32" t="s">
        <v>147</v>
      </c>
      <c r="E41" s="32" t="s">
        <v>28</v>
      </c>
      <c r="F41" s="34">
        <v>29.27</v>
      </c>
      <c r="G41" s="34">
        <f>(F41/0.750577)</f>
        <v>38.996665232214681</v>
      </c>
      <c r="H41" s="34">
        <f t="shared" si="41"/>
        <v>26.992208599999998</v>
      </c>
      <c r="I41" s="34">
        <f>(H41/0.748624)-0.01</f>
        <v>36.045761770929069</v>
      </c>
      <c r="J41" s="34">
        <f>(F41*0.98613)</f>
        <v>28.864025099999999</v>
      </c>
      <c r="K41" s="34">
        <f t="shared" si="42"/>
        <v>38.473568239073352</v>
      </c>
      <c r="L41" s="34">
        <f t="shared" si="43"/>
        <v>29.065695399999999</v>
      </c>
      <c r="M41" s="34">
        <f t="shared" si="44"/>
        <v>38.733499377666902</v>
      </c>
      <c r="N41" s="34">
        <f t="shared" si="45"/>
        <v>30.117366499999999</v>
      </c>
      <c r="O41" s="34">
        <f t="shared" si="46"/>
        <v>40.087217954042082</v>
      </c>
      <c r="P41" s="34">
        <f t="shared" si="47"/>
        <v>25.126831500000002</v>
      </c>
      <c r="Q41" s="34">
        <f t="shared" si="53"/>
        <v>34.736370510867374</v>
      </c>
      <c r="R41" s="34">
        <f t="shared" si="48"/>
        <v>25.279035499999999</v>
      </c>
      <c r="S41" s="34">
        <f t="shared" si="49"/>
        <v>34.946783611987428</v>
      </c>
      <c r="T41" s="34">
        <f t="shared" si="50"/>
        <v>25.433288400000002</v>
      </c>
      <c r="U41" s="34">
        <f t="shared" si="51"/>
        <v>35.160029197161023</v>
      </c>
      <c r="V41" s="32" t="s">
        <v>63</v>
      </c>
      <c r="W41" s="32" t="s">
        <v>60</v>
      </c>
      <c r="X41" s="30" t="s">
        <v>98</v>
      </c>
      <c r="Y41" s="22"/>
      <c r="Z41" s="8"/>
      <c r="AA41" s="8"/>
    </row>
    <row r="42" spans="1:27" s="7" customFormat="1" x14ac:dyDescent="0.2">
      <c r="A42" s="30" t="s">
        <v>99</v>
      </c>
      <c r="B42" s="31" t="s">
        <v>100</v>
      </c>
      <c r="C42" s="31" t="s">
        <v>84</v>
      </c>
      <c r="D42" s="32" t="s">
        <v>148</v>
      </c>
      <c r="E42" s="32" t="s">
        <v>28</v>
      </c>
      <c r="F42" s="34">
        <v>32.979999999999997</v>
      </c>
      <c r="G42" s="34">
        <f t="shared" si="40"/>
        <v>43.939529188877351</v>
      </c>
      <c r="H42" s="34">
        <f t="shared" si="41"/>
        <v>30.413496399999996</v>
      </c>
      <c r="I42" s="34">
        <f>(H42/0.748624)-0.01</f>
        <v>40.615863450811091</v>
      </c>
      <c r="J42" s="34">
        <f t="shared" si="52"/>
        <v>32.522567399999993</v>
      </c>
      <c r="K42" s="34">
        <f t="shared" si="42"/>
        <v>43.350129160390807</v>
      </c>
      <c r="L42" s="34">
        <f t="shared" si="43"/>
        <v>32.749799599999996</v>
      </c>
      <c r="M42" s="34">
        <f t="shared" si="44"/>
        <v>43.643006815013813</v>
      </c>
      <c r="N42" s="34">
        <f t="shared" si="45"/>
        <v>33.934770999999998</v>
      </c>
      <c r="O42" s="34">
        <f t="shared" si="46"/>
        <v>45.168310492801773</v>
      </c>
      <c r="P42" s="34">
        <f t="shared" si="47"/>
        <v>28.311681</v>
      </c>
      <c r="Q42" s="34">
        <f>(P42/0.723358)</f>
        <v>39.139238108930847</v>
      </c>
      <c r="R42" s="34">
        <f t="shared" si="48"/>
        <v>28.483176999999998</v>
      </c>
      <c r="S42" s="34">
        <f t="shared" si="49"/>
        <v>39.376321268306981</v>
      </c>
      <c r="T42" s="34">
        <f t="shared" si="50"/>
        <v>28.656981599999998</v>
      </c>
      <c r="U42" s="34">
        <f t="shared" si="51"/>
        <v>39.61659593175164</v>
      </c>
      <c r="V42" s="32" t="s">
        <v>63</v>
      </c>
      <c r="W42" s="32" t="s">
        <v>60</v>
      </c>
      <c r="X42" s="30" t="s">
        <v>101</v>
      </c>
      <c r="Y42" s="22"/>
      <c r="Z42" s="8"/>
      <c r="AA42" s="8"/>
    </row>
    <row r="43" spans="1:27" s="7" customFormat="1" x14ac:dyDescent="0.2">
      <c r="A43" s="30" t="s">
        <v>151</v>
      </c>
      <c r="B43" s="31" t="s">
        <v>153</v>
      </c>
      <c r="C43" s="31" t="s">
        <v>155</v>
      </c>
      <c r="D43" s="32" t="s">
        <v>156</v>
      </c>
      <c r="E43" s="42" t="s">
        <v>58</v>
      </c>
      <c r="F43" s="34">
        <v>23.96</v>
      </c>
      <c r="G43" s="34">
        <f>F43/0.723358</f>
        <v>33.123294413001588</v>
      </c>
      <c r="H43" s="34">
        <f>F43*0.93182</f>
        <v>22.326407200000002</v>
      </c>
      <c r="I43" s="34">
        <f>(H43/0.723358)+0.01</f>
        <v>30.874948199923143</v>
      </c>
      <c r="J43" s="34">
        <f>F43*0.98795</f>
        <v>23.671282000000001</v>
      </c>
      <c r="K43" s="34">
        <f>J43/0.723358</f>
        <v>32.724158715324918</v>
      </c>
      <c r="L43" s="34">
        <f>F43*0.99394</f>
        <v>23.814802400000001</v>
      </c>
      <c r="M43" s="34">
        <f>L43/0.723358</f>
        <v>32.922567248858797</v>
      </c>
      <c r="N43" s="34">
        <f>F43*1.025</f>
        <v>24.558999999999997</v>
      </c>
      <c r="O43" s="34">
        <f>(N43/0.723358)-0.01</f>
        <v>33.941376773326624</v>
      </c>
      <c r="P43" s="34">
        <f>F43*0.98795</f>
        <v>23.671282000000001</v>
      </c>
      <c r="Q43" s="34">
        <f>P43/0.723358</f>
        <v>32.724158715324918</v>
      </c>
      <c r="R43" s="34">
        <f>F43*0.99394</f>
        <v>23.814802400000001</v>
      </c>
      <c r="S43" s="34">
        <f>R43/0.723358</f>
        <v>32.922567248858797</v>
      </c>
      <c r="T43" s="34">
        <f>F43*1</f>
        <v>23.96</v>
      </c>
      <c r="U43" s="34">
        <f>T43/0.723358</f>
        <v>33.123294413001588</v>
      </c>
      <c r="V43" s="32" t="s">
        <v>159</v>
      </c>
      <c r="W43" s="32" t="s">
        <v>160</v>
      </c>
      <c r="X43" s="30" t="s">
        <v>157</v>
      </c>
      <c r="Y43" s="22"/>
      <c r="Z43" s="8"/>
      <c r="AA43" s="8"/>
    </row>
    <row r="44" spans="1:27" s="7" customFormat="1" x14ac:dyDescent="0.2">
      <c r="A44" s="30" t="s">
        <v>152</v>
      </c>
      <c r="B44" s="31" t="s">
        <v>154</v>
      </c>
      <c r="C44" s="31" t="s">
        <v>155</v>
      </c>
      <c r="D44" s="32" t="s">
        <v>156</v>
      </c>
      <c r="E44" s="42" t="s">
        <v>58</v>
      </c>
      <c r="F44" s="34">
        <v>47.21</v>
      </c>
      <c r="G44" s="34">
        <f>F44/0.723358</f>
        <v>65.265055477370822</v>
      </c>
      <c r="H44" s="34">
        <f>F44*0.93182</f>
        <v>43.991222200000003</v>
      </c>
      <c r="I44" s="34">
        <f>(H44/0.723358)-0.01</f>
        <v>60.805283994923684</v>
      </c>
      <c r="J44" s="34">
        <f>F44*0.98795</f>
        <v>46.641119500000002</v>
      </c>
      <c r="K44" s="34">
        <f>J44/0.723358</f>
        <v>64.478611558868508</v>
      </c>
      <c r="L44" s="34">
        <f>F44*0.99394</f>
        <v>46.923907400000004</v>
      </c>
      <c r="M44" s="34">
        <f>(L44/0.723358)-0.01</f>
        <v>64.859549241177959</v>
      </c>
      <c r="N44" s="34">
        <f>F44*1.025</f>
        <v>48.390249999999995</v>
      </c>
      <c r="O44" s="34">
        <f>(N44/0.723358)+0.01</f>
        <v>66.906681864305085</v>
      </c>
      <c r="P44" s="34">
        <f>F44*0.98795</f>
        <v>46.641119500000002</v>
      </c>
      <c r="Q44" s="34">
        <f>P44/0.723358</f>
        <v>64.478611558868508</v>
      </c>
      <c r="R44" s="34">
        <f>F44*0.99394</f>
        <v>46.923907400000004</v>
      </c>
      <c r="S44" s="34">
        <f>R44/0.723358</f>
        <v>64.869549241177964</v>
      </c>
      <c r="T44" s="34">
        <f>F44*1</f>
        <v>47.21</v>
      </c>
      <c r="U44" s="34">
        <f>T44/0.723358</f>
        <v>65.265055477370822</v>
      </c>
      <c r="V44" s="32" t="s">
        <v>159</v>
      </c>
      <c r="W44" s="32" t="s">
        <v>160</v>
      </c>
      <c r="X44" s="30" t="s">
        <v>158</v>
      </c>
      <c r="Y44" s="22"/>
      <c r="Z44" s="8"/>
      <c r="AA44" s="8"/>
    </row>
    <row r="45" spans="1:27" s="7" customFormat="1" x14ac:dyDescent="0.2">
      <c r="A45" s="30" t="s">
        <v>103</v>
      </c>
      <c r="B45" s="31" t="s">
        <v>104</v>
      </c>
      <c r="C45" s="31" t="s">
        <v>105</v>
      </c>
      <c r="D45" s="32" t="s">
        <v>149</v>
      </c>
      <c r="E45" s="32" t="s">
        <v>28</v>
      </c>
      <c r="F45" s="34">
        <v>29.45</v>
      </c>
      <c r="G45" s="34">
        <f t="shared" si="40"/>
        <v>39.236480734155187</v>
      </c>
      <c r="H45" s="34">
        <f t="shared" si="41"/>
        <v>27.158200999999998</v>
      </c>
      <c r="I45" s="34">
        <f>(H45/0.748624)</f>
        <v>36.27749177157024</v>
      </c>
      <c r="J45" s="34">
        <f>(F45*0.98613)</f>
        <v>29.041528499999998</v>
      </c>
      <c r="K45" s="34">
        <f>(J45/0.75023)</f>
        <v>38.710166882156138</v>
      </c>
      <c r="L45" s="34">
        <f t="shared" si="43"/>
        <v>29.244439</v>
      </c>
      <c r="M45" s="34">
        <f t="shared" si="44"/>
        <v>38.971696504007184</v>
      </c>
      <c r="N45" s="34">
        <f t="shared" si="45"/>
        <v>30.302577500000002</v>
      </c>
      <c r="O45" s="34">
        <f t="shared" si="46"/>
        <v>40.333739964008863</v>
      </c>
      <c r="P45" s="34">
        <f t="shared" si="47"/>
        <v>25.281352500000001</v>
      </c>
      <c r="Q45" s="34">
        <f>(P45/0.723358)</f>
        <v>34.949986728563175</v>
      </c>
      <c r="R45" s="34">
        <f t="shared" si="48"/>
        <v>25.434492500000001</v>
      </c>
      <c r="S45" s="34">
        <f t="shared" si="49"/>
        <v>35.161693794773825</v>
      </c>
      <c r="T45" s="34">
        <f t="shared" si="50"/>
        <v>25.589694000000001</v>
      </c>
      <c r="U45" s="34">
        <f t="shared" si="51"/>
        <v>35.376250763798843</v>
      </c>
      <c r="V45" s="32" t="s">
        <v>102</v>
      </c>
      <c r="W45" s="32" t="s">
        <v>60</v>
      </c>
      <c r="X45" s="30" t="s">
        <v>106</v>
      </c>
      <c r="Y45" s="22"/>
      <c r="Z45" s="8"/>
      <c r="AA45" s="8"/>
    </row>
    <row r="46" spans="1:27" s="7" customFormat="1" x14ac:dyDescent="0.2">
      <c r="A46" s="30" t="s">
        <v>107</v>
      </c>
      <c r="B46" s="31" t="s">
        <v>108</v>
      </c>
      <c r="C46" s="31" t="s">
        <v>109</v>
      </c>
      <c r="D46" s="32" t="s">
        <v>148</v>
      </c>
      <c r="E46" s="32" t="s">
        <v>28</v>
      </c>
      <c r="F46" s="34">
        <v>26.58</v>
      </c>
      <c r="G46" s="34">
        <f>(F46/0.750577)</f>
        <v>35.41275578654821</v>
      </c>
      <c r="H46" s="34">
        <f t="shared" si="41"/>
        <v>24.511544399999998</v>
      </c>
      <c r="I46" s="34">
        <f t="shared" si="54"/>
        <v>32.74213009468037</v>
      </c>
      <c r="J46" s="34">
        <f t="shared" si="52"/>
        <v>26.211335399999996</v>
      </c>
      <c r="K46" s="34">
        <f t="shared" si="42"/>
        <v>34.937732961891683</v>
      </c>
      <c r="L46" s="34">
        <f t="shared" si="43"/>
        <v>26.394471599999999</v>
      </c>
      <c r="M46" s="34">
        <f t="shared" si="44"/>
        <v>35.173775656248246</v>
      </c>
      <c r="N46" s="34">
        <f t="shared" si="45"/>
        <v>27.349491</v>
      </c>
      <c r="O46" s="34">
        <f t="shared" si="46"/>
        <v>36.403083471760802</v>
      </c>
      <c r="P46" s="34">
        <f t="shared" si="47"/>
        <v>22.817601</v>
      </c>
      <c r="Q46" s="34">
        <f>P46/0.723358+0.01</f>
        <v>31.553994813080109</v>
      </c>
      <c r="R46" s="34">
        <f t="shared" si="48"/>
        <v>22.955817</v>
      </c>
      <c r="S46" s="34">
        <f t="shared" si="49"/>
        <v>31.735070324790769</v>
      </c>
      <c r="T46" s="34">
        <f t="shared" si="50"/>
        <v>23.0958936</v>
      </c>
      <c r="U46" s="34">
        <f t="shared" si="51"/>
        <v>31.928718006851383</v>
      </c>
      <c r="V46" s="32" t="s">
        <v>102</v>
      </c>
      <c r="W46" s="32" t="s">
        <v>60</v>
      </c>
      <c r="X46" s="30" t="s">
        <v>110</v>
      </c>
      <c r="Y46" s="22"/>
      <c r="Z46" s="8"/>
      <c r="AA46" s="8"/>
    </row>
    <row r="47" spans="1:27" s="7" customFormat="1" x14ac:dyDescent="0.2">
      <c r="A47" s="30" t="s">
        <v>111</v>
      </c>
      <c r="B47" s="31" t="s">
        <v>112</v>
      </c>
      <c r="C47" s="31" t="s">
        <v>37</v>
      </c>
      <c r="D47" s="32" t="s">
        <v>148</v>
      </c>
      <c r="E47" s="42" t="s">
        <v>58</v>
      </c>
      <c r="F47" s="34">
        <v>36.14</v>
      </c>
      <c r="G47" s="34">
        <f>F47/0.723358</f>
        <v>49.961429886722762</v>
      </c>
      <c r="H47" s="34">
        <f>F47*0.93182</f>
        <v>33.675974799999999</v>
      </c>
      <c r="I47" s="34">
        <f>H47/0.723358</f>
        <v>46.555059597046004</v>
      </c>
      <c r="J47" s="34">
        <f>F47*0.98795</f>
        <v>35.704512999999999</v>
      </c>
      <c r="K47" s="34">
        <f>J47/0.723358-0.01</f>
        <v>49.349394656587755</v>
      </c>
      <c r="L47" s="34">
        <f>F47*0.99394</f>
        <v>35.920991600000001</v>
      </c>
      <c r="M47" s="34">
        <f>L47/0.723358</f>
        <v>49.658663621609222</v>
      </c>
      <c r="N47" s="34">
        <f>F47*1.025</f>
        <v>37.043499999999995</v>
      </c>
      <c r="O47" s="34">
        <f>N47/0.723358</f>
        <v>51.21046563389082</v>
      </c>
      <c r="P47" s="34">
        <f>F47*0.98795</f>
        <v>35.704512999999999</v>
      </c>
      <c r="Q47" s="34">
        <f>P47/0.723358-0.01</f>
        <v>49.349394656587755</v>
      </c>
      <c r="R47" s="34">
        <f>F47*0.99394</f>
        <v>35.920991600000001</v>
      </c>
      <c r="S47" s="34">
        <f>R47/0.723358</f>
        <v>49.658663621609222</v>
      </c>
      <c r="T47" s="34">
        <f>F47*1</f>
        <v>36.14</v>
      </c>
      <c r="U47" s="34">
        <f>T47/0.723358</f>
        <v>49.961429886722762</v>
      </c>
      <c r="V47" s="32" t="s">
        <v>74</v>
      </c>
      <c r="W47" s="32" t="s">
        <v>60</v>
      </c>
      <c r="X47" s="30" t="s">
        <v>113</v>
      </c>
      <c r="Y47" s="22"/>
      <c r="Z47" s="8"/>
      <c r="AA47" s="8"/>
    </row>
    <row r="48" spans="1:27" s="7" customFormat="1" x14ac:dyDescent="0.2">
      <c r="A48" s="30" t="s">
        <v>114</v>
      </c>
      <c r="B48" s="31" t="s">
        <v>115</v>
      </c>
      <c r="C48" s="31" t="s">
        <v>116</v>
      </c>
      <c r="D48" s="32" t="s">
        <v>149</v>
      </c>
      <c r="E48" s="42" t="s">
        <v>58</v>
      </c>
      <c r="F48" s="34">
        <v>13.07</v>
      </c>
      <c r="G48" s="34">
        <f>F48/0.723358</f>
        <v>18.068508262851868</v>
      </c>
      <c r="H48" s="34">
        <f>F48*0.93182</f>
        <v>12.178887400000001</v>
      </c>
      <c r="I48" s="34">
        <f>H48/0.723358</f>
        <v>16.836597369490629</v>
      </c>
      <c r="J48" s="34">
        <f>F48*0.98795</f>
        <v>12.912506500000001</v>
      </c>
      <c r="K48" s="34">
        <f>J48/0.723358</f>
        <v>17.850782738284504</v>
      </c>
      <c r="L48" s="34">
        <f>F48*0.99394</f>
        <v>12.990795800000001</v>
      </c>
      <c r="M48" s="34">
        <f>L48/0.723358</f>
        <v>17.959013102778986</v>
      </c>
      <c r="N48" s="34">
        <f>F48*1.025</f>
        <v>13.396749999999999</v>
      </c>
      <c r="O48" s="34">
        <f>N48/0.723358</f>
        <v>18.520220969423164</v>
      </c>
      <c r="P48" s="34">
        <f>F48*0.98795</f>
        <v>12.912506500000001</v>
      </c>
      <c r="Q48" s="34">
        <f>P48/0.723358</f>
        <v>17.850782738284504</v>
      </c>
      <c r="R48" s="34">
        <f>F48*0.99394</f>
        <v>12.990795800000001</v>
      </c>
      <c r="S48" s="34">
        <f>R48/0.723358</f>
        <v>17.959013102778986</v>
      </c>
      <c r="T48" s="34">
        <f>F48*1</f>
        <v>13.07</v>
      </c>
      <c r="U48" s="34">
        <f>T48/0.723358</f>
        <v>18.068508262851868</v>
      </c>
      <c r="V48" s="32" t="s">
        <v>74</v>
      </c>
      <c r="W48" s="32" t="s">
        <v>60</v>
      </c>
      <c r="X48" s="30" t="s">
        <v>117</v>
      </c>
      <c r="Y48" s="22"/>
      <c r="Z48" s="8"/>
      <c r="AA48" s="8"/>
    </row>
    <row r="49" spans="1:38" s="7" customFormat="1" x14ac:dyDescent="0.2">
      <c r="A49" s="30" t="s">
        <v>120</v>
      </c>
      <c r="B49" s="31" t="s">
        <v>121</v>
      </c>
      <c r="C49" s="31" t="s">
        <v>122</v>
      </c>
      <c r="D49" s="32" t="s">
        <v>147</v>
      </c>
      <c r="E49" s="32" t="s">
        <v>28</v>
      </c>
      <c r="F49" s="34">
        <v>35.07</v>
      </c>
      <c r="G49" s="34">
        <f t="shared" ref="G49" si="55">(F49/0.750577)</f>
        <v>46.724053628075467</v>
      </c>
      <c r="H49" s="34">
        <f t="shared" ref="H49" si="56">F49*0.92218</f>
        <v>32.340852599999998</v>
      </c>
      <c r="I49" s="34">
        <f t="shared" ref="I49" si="57">(H49/0.748624)</f>
        <v>43.200395124922522</v>
      </c>
      <c r="J49" s="34">
        <f t="shared" ref="J49" si="58">F49*0.98613</f>
        <v>34.583579100000001</v>
      </c>
      <c r="K49" s="34">
        <f>(J49/0.75023)-0.01</f>
        <v>46.087302293963191</v>
      </c>
      <c r="L49" s="34">
        <f t="shared" ref="L49" si="59">F49*0.99302</f>
        <v>34.825211400000001</v>
      </c>
      <c r="M49" s="34">
        <f t="shared" ref="M49" si="60">L49/0.750402</f>
        <v>46.408740115298201</v>
      </c>
      <c r="N49" s="34">
        <f t="shared" ref="N49" si="61">F49*1.02895</f>
        <v>36.085276499999999</v>
      </c>
      <c r="O49" s="34">
        <f t="shared" ref="O49" si="62">N49/0.751296</f>
        <v>48.030704941860463</v>
      </c>
      <c r="P49" s="34">
        <f t="shared" ref="P49" si="63">+F49*0.85845</f>
        <v>30.1058415</v>
      </c>
      <c r="Q49" s="34">
        <f>P49/0.723358+0.01</f>
        <v>41.62955974773211</v>
      </c>
      <c r="R49" s="34">
        <f t="shared" ref="R49" si="64">F49*0.86365</f>
        <v>30.2882055</v>
      </c>
      <c r="S49" s="34">
        <f t="shared" ref="S49" si="65">R49/0.723358</f>
        <v>41.871667279548994</v>
      </c>
      <c r="T49" s="34">
        <f t="shared" ref="T49" si="66">F49*0.86892</f>
        <v>30.4730244</v>
      </c>
      <c r="U49" s="34">
        <f t="shared" ref="U49" si="67">T49/0.723358</f>
        <v>42.127168566601881</v>
      </c>
      <c r="V49" s="32" t="s">
        <v>118</v>
      </c>
      <c r="W49" s="32" t="s">
        <v>119</v>
      </c>
      <c r="X49" s="30" t="s">
        <v>123</v>
      </c>
      <c r="Y49" s="22"/>
      <c r="Z49" s="8"/>
      <c r="AA49" s="8"/>
    </row>
    <row r="50" spans="1:38" s="7" customFormat="1" x14ac:dyDescent="0.2">
      <c r="A50" s="30" t="s">
        <v>124</v>
      </c>
      <c r="B50" s="31" t="s">
        <v>125</v>
      </c>
      <c r="C50" s="31" t="s">
        <v>126</v>
      </c>
      <c r="D50" s="32" t="s">
        <v>149</v>
      </c>
      <c r="E50" s="42" t="s">
        <v>58</v>
      </c>
      <c r="F50" s="34">
        <v>23.82</v>
      </c>
      <c r="G50" s="34">
        <f>F50/0.723358</f>
        <v>32.929752625947323</v>
      </c>
      <c r="H50" s="34">
        <f>F50*0.93182</f>
        <v>22.195952399999999</v>
      </c>
      <c r="I50" s="34">
        <f>H50/0.723358</f>
        <v>30.684602091910232</v>
      </c>
      <c r="J50" s="34">
        <f>F50*0.98795</f>
        <v>23.532969000000001</v>
      </c>
      <c r="K50" s="34">
        <f>J50/0.723358</f>
        <v>32.532949106804658</v>
      </c>
      <c r="L50" s="34">
        <f>F50*0.99394</f>
        <v>23.6756508</v>
      </c>
      <c r="M50" s="34">
        <f>L50/0.723358</f>
        <v>32.730198325034081</v>
      </c>
      <c r="N50" s="34">
        <f>F50*1.025</f>
        <v>24.415499999999998</v>
      </c>
      <c r="O50" s="34">
        <f>N50/0.723358</f>
        <v>33.752996441596004</v>
      </c>
      <c r="P50" s="34">
        <f>F50*0.98795</f>
        <v>23.532969000000001</v>
      </c>
      <c r="Q50" s="34">
        <f>P50/0.723358</f>
        <v>32.532949106804658</v>
      </c>
      <c r="R50" s="34">
        <f>F50*0.99394</f>
        <v>23.6756508</v>
      </c>
      <c r="S50" s="34">
        <f>R50/0.723358</f>
        <v>32.730198325034081</v>
      </c>
      <c r="T50" s="34">
        <f>F50*1</f>
        <v>23.82</v>
      </c>
      <c r="U50" s="34">
        <f>T50/0.723358</f>
        <v>32.929752625947323</v>
      </c>
      <c r="V50" s="32" t="s">
        <v>59</v>
      </c>
      <c r="W50" s="32" t="s">
        <v>60</v>
      </c>
      <c r="X50" s="30" t="s">
        <v>127</v>
      </c>
      <c r="Y50" s="22"/>
      <c r="Z50" s="8"/>
      <c r="AA50" s="8"/>
    </row>
    <row r="51" spans="1:38" s="7" customFormat="1" x14ac:dyDescent="0.2">
      <c r="A51" s="30" t="s">
        <v>128</v>
      </c>
      <c r="B51" s="31" t="s">
        <v>125</v>
      </c>
      <c r="C51" s="31" t="s">
        <v>129</v>
      </c>
      <c r="D51" s="32" t="s">
        <v>149</v>
      </c>
      <c r="E51" s="42" t="s">
        <v>58</v>
      </c>
      <c r="F51" s="34">
        <v>47.67</v>
      </c>
      <c r="G51" s="34">
        <f>F51/0.723358</f>
        <v>65.900978491977696</v>
      </c>
      <c r="H51" s="34">
        <f>F51*0.93182</f>
        <v>44.4198594</v>
      </c>
      <c r="I51" s="34">
        <f>H51/0.723358</f>
        <v>61.407849778394656</v>
      </c>
      <c r="J51" s="34">
        <f>F51*0.98795</f>
        <v>47.0955765</v>
      </c>
      <c r="K51" s="34">
        <f>J51/0.723358</f>
        <v>65.106871701149373</v>
      </c>
      <c r="L51" s="34">
        <f>F51*0.99394</f>
        <v>47.3811198</v>
      </c>
      <c r="M51" s="34">
        <f>L51/0.723358</f>
        <v>65.50161856231631</v>
      </c>
      <c r="N51" s="34">
        <f>F51*1.025</f>
        <v>48.861750000000001</v>
      </c>
      <c r="O51" s="34">
        <f>N51/0.723358</f>
        <v>67.54850295427714</v>
      </c>
      <c r="P51" s="34">
        <f>F51*0.98795</f>
        <v>47.0955765</v>
      </c>
      <c r="Q51" s="34">
        <f>P51/0.723358</f>
        <v>65.106871701149373</v>
      </c>
      <c r="R51" s="34">
        <f>F51*0.99394</f>
        <v>47.3811198</v>
      </c>
      <c r="S51" s="34">
        <f>R51/0.723358</f>
        <v>65.50161856231631</v>
      </c>
      <c r="T51" s="34">
        <f>F51*1</f>
        <v>47.67</v>
      </c>
      <c r="U51" s="34">
        <f>T51/0.723358</f>
        <v>65.900978491977696</v>
      </c>
      <c r="V51" s="32" t="s">
        <v>59</v>
      </c>
      <c r="W51" s="32" t="s">
        <v>60</v>
      </c>
      <c r="X51" s="30" t="s">
        <v>130</v>
      </c>
      <c r="Y51" s="22"/>
      <c r="Z51" s="8"/>
      <c r="AA51" s="8"/>
    </row>
    <row r="52" spans="1:38" x14ac:dyDescent="0.2">
      <c r="A52" s="30" t="s">
        <v>133</v>
      </c>
      <c r="B52" s="39" t="s">
        <v>134</v>
      </c>
      <c r="C52" s="38" t="s">
        <v>23</v>
      </c>
      <c r="D52" s="32" t="s">
        <v>147</v>
      </c>
      <c r="E52" s="32" t="s">
        <v>28</v>
      </c>
      <c r="F52" s="34">
        <v>70.89</v>
      </c>
      <c r="G52" s="34">
        <f t="shared" ref="G52" si="68">(F52/0.750577)</f>
        <v>94.447338514236378</v>
      </c>
      <c r="H52" s="34">
        <f t="shared" ref="H52" si="69">F52*0.92218</f>
        <v>65.373340200000001</v>
      </c>
      <c r="I52" s="34">
        <f t="shared" ref="I52" si="70">(H52/0.748624)</f>
        <v>87.324665252516624</v>
      </c>
      <c r="J52" s="34">
        <f t="shared" ref="J52" si="71">F52*0.98613</f>
        <v>69.906755699999991</v>
      </c>
      <c r="K52" s="34">
        <f t="shared" ref="K52" si="72">(J52/0.75023)</f>
        <v>93.180432267437979</v>
      </c>
      <c r="L52" s="34">
        <f t="shared" ref="L52" si="73">F52*0.99302</f>
        <v>70.395187800000002</v>
      </c>
      <c r="M52" s="34">
        <f t="shared" ref="M52" si="74">L52/0.750402</f>
        <v>93.809968257014248</v>
      </c>
      <c r="N52" s="34">
        <f t="shared" ref="N52" si="75">F52*1.02895</f>
        <v>72.942265500000005</v>
      </c>
      <c r="O52" s="34">
        <f t="shared" ref="O52" si="76">N52/0.751296</f>
        <v>97.088584925249179</v>
      </c>
      <c r="P52" s="34">
        <f t="shared" ref="P52" si="77">+F52*0.85845</f>
        <v>60.855520500000004</v>
      </c>
      <c r="Q52" s="34">
        <f t="shared" ref="Q52" si="78">P52/0.723358</f>
        <v>84.129187069196732</v>
      </c>
      <c r="R52" s="34">
        <f t="shared" ref="R52" si="79">F52*0.86365</f>
        <v>61.224148500000005</v>
      </c>
      <c r="S52" s="34">
        <f t="shared" ref="S52" si="80">R52/0.723358</f>
        <v>84.638793654041308</v>
      </c>
      <c r="T52" s="34">
        <f t="shared" ref="T52" si="81">F52*0.86892</f>
        <v>61.597738800000002</v>
      </c>
      <c r="U52" s="34">
        <f t="shared" ref="U52" si="82">T52/0.723358</f>
        <v>85.155260327528012</v>
      </c>
      <c r="V52" s="35" t="s">
        <v>63</v>
      </c>
      <c r="W52" s="35" t="s">
        <v>60</v>
      </c>
      <c r="X52" s="30" t="s">
        <v>135</v>
      </c>
      <c r="Y52" s="22"/>
    </row>
    <row r="53" spans="1:38" x14ac:dyDescent="0.2">
      <c r="A53" s="13"/>
      <c r="B53" s="14"/>
      <c r="C53" s="14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4"/>
      <c r="W53" s="14"/>
      <c r="X53" s="8"/>
    </row>
    <row r="54" spans="1:38" x14ac:dyDescent="0.2">
      <c r="E54" s="2"/>
      <c r="K54" s="43"/>
      <c r="W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">
      <c r="E55" s="2"/>
      <c r="W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">
      <c r="E56" s="2"/>
      <c r="W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">
      <c r="E57" s="2"/>
      <c r="W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">
      <c r="A58" s="17"/>
      <c r="B58" s="18"/>
      <c r="C58" s="18"/>
      <c r="D58" s="17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38" x14ac:dyDescent="0.2">
      <c r="A59" s="17"/>
      <c r="B59" s="18"/>
      <c r="C59" s="18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38" x14ac:dyDescent="0.2">
      <c r="A60" s="17"/>
      <c r="B60" s="18"/>
      <c r="C60" s="18"/>
      <c r="D60" s="17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38" x14ac:dyDescent="0.2">
      <c r="A61" s="17"/>
      <c r="B61" s="18"/>
      <c r="C61" s="18"/>
      <c r="D61" s="17"/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38" x14ac:dyDescent="0.2">
      <c r="A62" s="17"/>
      <c r="B62" s="18"/>
      <c r="C62" s="18"/>
      <c r="D62" s="17"/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38" x14ac:dyDescent="0.2">
      <c r="A63" s="17"/>
      <c r="B63" s="18"/>
      <c r="C63" s="18"/>
      <c r="D63" s="17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38" x14ac:dyDescent="0.2">
      <c r="A64" s="17"/>
      <c r="B64" s="18"/>
      <c r="C64" s="18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38" x14ac:dyDescent="0.2">
      <c r="A65" s="17"/>
      <c r="B65" s="18"/>
      <c r="C65" s="18"/>
      <c r="D65" s="17"/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38" x14ac:dyDescent="0.2">
      <c r="A66" s="17"/>
      <c r="B66" s="18"/>
      <c r="C66" s="18"/>
      <c r="D66" s="17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38" x14ac:dyDescent="0.2">
      <c r="A67" s="17"/>
      <c r="B67" s="18"/>
      <c r="C67" s="18"/>
      <c r="D67" s="17"/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38" x14ac:dyDescent="0.2">
      <c r="A68" s="17"/>
      <c r="B68" s="18"/>
      <c r="C68" s="18"/>
      <c r="D68" s="17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38" x14ac:dyDescent="0.2">
      <c r="A69" s="17"/>
      <c r="B69" s="18"/>
      <c r="C69" s="18"/>
      <c r="D69" s="17"/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38" x14ac:dyDescent="0.2">
      <c r="A70" s="17"/>
      <c r="B70" s="18"/>
      <c r="C70" s="18"/>
      <c r="D70" s="17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38" x14ac:dyDescent="0.2">
      <c r="A71" s="17"/>
      <c r="B71" s="18"/>
      <c r="C71" s="18"/>
      <c r="D71" s="17"/>
      <c r="E71" s="1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38" s="4" customFormat="1" x14ac:dyDescent="0.2">
      <c r="A72" s="17"/>
      <c r="B72" s="18"/>
      <c r="C72" s="18"/>
      <c r="D72" s="17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s="4" customFormat="1" x14ac:dyDescent="0.2">
      <c r="A73" s="17"/>
      <c r="B73" s="18"/>
      <c r="C73" s="18"/>
      <c r="D73" s="17"/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s="4" customFormat="1" x14ac:dyDescent="0.2">
      <c r="A74" s="17"/>
      <c r="B74" s="18"/>
      <c r="C74" s="18"/>
      <c r="D74" s="17"/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s="4" customFormat="1" x14ac:dyDescent="0.2">
      <c r="A75" s="17"/>
      <c r="B75" s="18"/>
      <c r="C75" s="18"/>
      <c r="D75" s="17"/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s="4" customFormat="1" x14ac:dyDescent="0.2">
      <c r="A76" s="17"/>
      <c r="B76" s="18"/>
      <c r="C76" s="18"/>
      <c r="D76" s="17"/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s="4" customFormat="1" x14ac:dyDescent="0.2">
      <c r="A77" s="17"/>
      <c r="B77" s="18"/>
      <c r="C77" s="18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4" customFormat="1" x14ac:dyDescent="0.2">
      <c r="A78" s="17"/>
      <c r="B78" s="18"/>
      <c r="C78" s="18"/>
      <c r="D78" s="17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s="4" customFormat="1" x14ac:dyDescent="0.2">
      <c r="A79" s="17"/>
      <c r="B79" s="18"/>
      <c r="C79" s="18"/>
      <c r="D79" s="17"/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s="4" customFormat="1" x14ac:dyDescent="0.2">
      <c r="A80" s="17"/>
      <c r="B80" s="18"/>
      <c r="C80" s="18"/>
      <c r="D80" s="17"/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s="4" customFormat="1" x14ac:dyDescent="0.2">
      <c r="A81" s="17"/>
      <c r="B81" s="18"/>
      <c r="C81" s="18"/>
      <c r="D81" s="17"/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s="4" customFormat="1" x14ac:dyDescent="0.2">
      <c r="A82" s="17"/>
      <c r="B82" s="18"/>
      <c r="C82" s="18"/>
      <c r="D82" s="17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s="4" customFormat="1" x14ac:dyDescent="0.2">
      <c r="A83" s="17"/>
      <c r="B83" s="18"/>
      <c r="C83" s="18"/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s="4" customFormat="1" x14ac:dyDescent="0.2">
      <c r="A84" s="17"/>
      <c r="B84" s="18"/>
      <c r="C84" s="18"/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s="4" customFormat="1" x14ac:dyDescent="0.2">
      <c r="A85" s="17"/>
      <c r="B85" s="18"/>
      <c r="C85" s="18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s="4" customFormat="1" x14ac:dyDescent="0.2">
      <c r="A86" s="17"/>
      <c r="B86" s="18"/>
      <c r="C86" s="18"/>
      <c r="D86" s="17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s="4" customFormat="1" x14ac:dyDescent="0.2">
      <c r="A87" s="17"/>
      <c r="B87" s="18"/>
      <c r="C87" s="18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s="4" customFormat="1" x14ac:dyDescent="0.2">
      <c r="A88" s="17"/>
      <c r="B88" s="18"/>
      <c r="C88" s="18"/>
      <c r="D88" s="17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s="4" customFormat="1" x14ac:dyDescent="0.2">
      <c r="A89" s="17"/>
      <c r="B89" s="18"/>
      <c r="C89" s="18"/>
      <c r="D89" s="17"/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s="4" customFormat="1" x14ac:dyDescent="0.2">
      <c r="A90" s="17"/>
      <c r="B90" s="18"/>
      <c r="C90" s="18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s="4" customFormat="1" x14ac:dyDescent="0.2">
      <c r="A91" s="17"/>
      <c r="B91" s="18"/>
      <c r="C91" s="18"/>
      <c r="D91" s="17"/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s="4" customFormat="1" x14ac:dyDescent="0.2">
      <c r="A92" s="17"/>
      <c r="B92" s="18"/>
      <c r="C92" s="18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s="4" customFormat="1" x14ac:dyDescent="0.2">
      <c r="A93" s="17"/>
      <c r="B93" s="18"/>
      <c r="C93" s="18"/>
      <c r="D93" s="17"/>
      <c r="E93" s="1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s="4" customFormat="1" x14ac:dyDescent="0.2">
      <c r="A94" s="17"/>
      <c r="B94" s="18"/>
      <c r="C94" s="18"/>
      <c r="D94" s="17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s="4" customFormat="1" x14ac:dyDescent="0.2">
      <c r="A95" s="17"/>
      <c r="B95" s="18"/>
      <c r="C95" s="18"/>
      <c r="D95" s="17"/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s="4" customFormat="1" x14ac:dyDescent="0.2">
      <c r="A96" s="17"/>
      <c r="B96" s="18"/>
      <c r="C96" s="18"/>
      <c r="D96" s="17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4" customFormat="1" x14ac:dyDescent="0.2">
      <c r="A97" s="17"/>
      <c r="B97" s="18"/>
      <c r="C97" s="18"/>
      <c r="D97" s="17"/>
      <c r="E97" s="1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s="4" customFormat="1" x14ac:dyDescent="0.2">
      <c r="A98" s="17"/>
      <c r="B98" s="18"/>
      <c r="C98" s="18"/>
      <c r="D98" s="17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s="4" customFormat="1" x14ac:dyDescent="0.2">
      <c r="A99" s="17"/>
      <c r="B99" s="18"/>
      <c r="C99" s="18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s="4" customFormat="1" x14ac:dyDescent="0.2">
      <c r="A100" s="17"/>
      <c r="B100" s="18"/>
      <c r="C100" s="18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s="4" customFormat="1" x14ac:dyDescent="0.2">
      <c r="A101" s="17"/>
      <c r="B101" s="18"/>
      <c r="C101" s="18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s="4" customFormat="1" x14ac:dyDescent="0.2">
      <c r="A102" s="17"/>
      <c r="B102" s="18"/>
      <c r="C102" s="18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4" customFormat="1" x14ac:dyDescent="0.2">
      <c r="A103" s="17"/>
      <c r="B103" s="18"/>
      <c r="C103" s="18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s="4" customFormat="1" x14ac:dyDescent="0.2">
      <c r="A104" s="17"/>
      <c r="B104" s="18"/>
      <c r="C104" s="18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s="4" customFormat="1" x14ac:dyDescent="0.2">
      <c r="A105" s="17"/>
      <c r="B105" s="18"/>
      <c r="C105" s="18"/>
      <c r="D105" s="17"/>
      <c r="E105" s="1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s="4" customFormat="1" x14ac:dyDescent="0.2">
      <c r="A106" s="17"/>
      <c r="B106" s="18"/>
      <c r="C106" s="18"/>
      <c r="D106" s="17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s="4" customFormat="1" x14ac:dyDescent="0.2">
      <c r="A107" s="17"/>
      <c r="B107" s="18"/>
      <c r="C107" s="18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s="4" customFormat="1" x14ac:dyDescent="0.2">
      <c r="A108" s="17"/>
      <c r="B108" s="18"/>
      <c r="C108" s="18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s="4" customFormat="1" x14ac:dyDescent="0.2">
      <c r="A109" s="17"/>
      <c r="B109" s="18"/>
      <c r="C109" s="18"/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s="4" customFormat="1" x14ac:dyDescent="0.2">
      <c r="A110" s="17"/>
      <c r="B110" s="18"/>
      <c r="C110" s="18"/>
      <c r="D110" s="17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s="4" customFormat="1" x14ac:dyDescent="0.2">
      <c r="A111" s="17"/>
      <c r="B111" s="18"/>
      <c r="C111" s="18"/>
      <c r="D111" s="17"/>
      <c r="E111" s="1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s="4" customFormat="1" x14ac:dyDescent="0.2">
      <c r="A112" s="17"/>
      <c r="B112" s="18"/>
      <c r="C112" s="18"/>
      <c r="D112" s="17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s="4" customFormat="1" x14ac:dyDescent="0.2">
      <c r="A113" s="17"/>
      <c r="B113" s="18"/>
      <c r="C113" s="18"/>
      <c r="D113" s="17"/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s="4" customFormat="1" x14ac:dyDescent="0.2">
      <c r="A114" s="17"/>
      <c r="B114" s="18"/>
      <c r="C114" s="18"/>
      <c r="D114" s="17"/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s="4" customFormat="1" x14ac:dyDescent="0.2">
      <c r="A115" s="17"/>
      <c r="B115" s="18"/>
      <c r="C115" s="18"/>
      <c r="D115" s="17"/>
      <c r="E115" s="1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s="4" customFormat="1" x14ac:dyDescent="0.2">
      <c r="A116" s="17"/>
      <c r="B116" s="18"/>
      <c r="C116" s="18"/>
      <c r="D116" s="17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s="4" customFormat="1" x14ac:dyDescent="0.2">
      <c r="A117" s="17"/>
      <c r="B117" s="18"/>
      <c r="C117" s="18"/>
      <c r="D117" s="17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s="4" customFormat="1" x14ac:dyDescent="0.2">
      <c r="A118" s="17"/>
      <c r="B118" s="18"/>
      <c r="C118" s="18"/>
      <c r="D118" s="17"/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s="4" customFormat="1" x14ac:dyDescent="0.2">
      <c r="A119" s="17"/>
      <c r="B119" s="18"/>
      <c r="C119" s="18"/>
      <c r="D119" s="17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s="4" customFormat="1" x14ac:dyDescent="0.2">
      <c r="A120" s="17"/>
      <c r="B120" s="18"/>
      <c r="C120" s="18"/>
      <c r="D120" s="17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s="4" customFormat="1" x14ac:dyDescent="0.2">
      <c r="A121" s="17"/>
      <c r="B121" s="18"/>
      <c r="C121" s="18"/>
      <c r="D121" s="17"/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s="4" customFormat="1" x14ac:dyDescent="0.2">
      <c r="A122" s="17"/>
      <c r="B122" s="18"/>
      <c r="C122" s="18"/>
      <c r="D122" s="17"/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s="4" customFormat="1" x14ac:dyDescent="0.2">
      <c r="A123" s="17"/>
      <c r="B123" s="18"/>
      <c r="C123" s="18"/>
      <c r="D123" s="17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s="4" customFormat="1" x14ac:dyDescent="0.2">
      <c r="A124" s="17"/>
      <c r="B124" s="18"/>
      <c r="C124" s="18"/>
      <c r="D124" s="17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s="4" customFormat="1" x14ac:dyDescent="0.2">
      <c r="A125" s="17"/>
      <c r="B125" s="18"/>
      <c r="C125" s="18"/>
      <c r="D125" s="17"/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s="4" customFormat="1" x14ac:dyDescent="0.2">
      <c r="A126" s="17"/>
      <c r="B126" s="18"/>
      <c r="C126" s="18"/>
      <c r="D126" s="17"/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s="4" customFormat="1" x14ac:dyDescent="0.2">
      <c r="A127" s="17"/>
      <c r="B127" s="18"/>
      <c r="C127" s="18"/>
      <c r="D127" s="17"/>
      <c r="E127" s="1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s="4" customFormat="1" x14ac:dyDescent="0.2">
      <c r="A128" s="17"/>
      <c r="B128" s="18"/>
      <c r="C128" s="18"/>
      <c r="D128" s="17"/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s="4" customFormat="1" x14ac:dyDescent="0.2">
      <c r="A129" s="17"/>
      <c r="B129" s="18"/>
      <c r="C129" s="18"/>
      <c r="D129" s="17"/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s="4" customFormat="1" x14ac:dyDescent="0.2">
      <c r="A130" s="17"/>
      <c r="B130" s="18"/>
      <c r="C130" s="18"/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s="4" customFormat="1" x14ac:dyDescent="0.2">
      <c r="A131" s="17"/>
      <c r="B131" s="18"/>
      <c r="C131" s="18"/>
      <c r="D131" s="17"/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s="4" customFormat="1" x14ac:dyDescent="0.2">
      <c r="A132" s="17"/>
      <c r="B132" s="18"/>
      <c r="C132" s="18"/>
      <c r="D132" s="17"/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s="4" customFormat="1" x14ac:dyDescent="0.2">
      <c r="A133" s="17"/>
      <c r="B133" s="18"/>
      <c r="C133" s="18"/>
      <c r="D133" s="17"/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s="4" customFormat="1" x14ac:dyDescent="0.2">
      <c r="A134" s="17"/>
      <c r="B134" s="18"/>
      <c r="C134" s="18"/>
      <c r="D134" s="17"/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s="4" customFormat="1" x14ac:dyDescent="0.2">
      <c r="A135" s="17"/>
      <c r="B135" s="18"/>
      <c r="C135" s="18"/>
      <c r="D135" s="17"/>
      <c r="E135" s="1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s="4" customFormat="1" x14ac:dyDescent="0.2">
      <c r="A136" s="17"/>
      <c r="B136" s="18"/>
      <c r="C136" s="18"/>
      <c r="D136" s="17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s="4" customFormat="1" x14ac:dyDescent="0.2">
      <c r="A137" s="17"/>
      <c r="B137" s="18"/>
      <c r="C137" s="18"/>
      <c r="D137" s="17"/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s="4" customFormat="1" x14ac:dyDescent="0.2">
      <c r="A138" s="17"/>
      <c r="B138" s="18"/>
      <c r="C138" s="18"/>
      <c r="D138" s="17"/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s="4" customFormat="1" x14ac:dyDescent="0.2">
      <c r="A139" s="17"/>
      <c r="B139" s="18"/>
      <c r="C139" s="18"/>
      <c r="D139" s="17"/>
      <c r="E139" s="1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s="4" customFormat="1" x14ac:dyDescent="0.2">
      <c r="A140" s="17"/>
      <c r="B140" s="18"/>
      <c r="C140" s="18"/>
      <c r="D140" s="17"/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s="4" customFormat="1" x14ac:dyDescent="0.2">
      <c r="A141" s="17"/>
      <c r="B141" s="18"/>
      <c r="C141" s="18"/>
      <c r="D141" s="17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s="4" customFormat="1" x14ac:dyDescent="0.2">
      <c r="A142" s="17"/>
      <c r="B142" s="18"/>
      <c r="C142" s="18"/>
      <c r="D142" s="17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s="4" customFormat="1" x14ac:dyDescent="0.2">
      <c r="A143" s="17"/>
      <c r="B143" s="18"/>
      <c r="C143" s="18"/>
      <c r="D143" s="17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s="4" customFormat="1" x14ac:dyDescent="0.2">
      <c r="A144" s="17"/>
      <c r="B144" s="18"/>
      <c r="C144" s="18"/>
      <c r="D144" s="17"/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s="4" customFormat="1" x14ac:dyDescent="0.2">
      <c r="A145" s="17"/>
      <c r="B145" s="18"/>
      <c r="C145" s="18"/>
      <c r="D145" s="17"/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s="4" customFormat="1" x14ac:dyDescent="0.2">
      <c r="A146" s="17"/>
      <c r="B146" s="18"/>
      <c r="C146" s="18"/>
      <c r="D146" s="17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s="4" customFormat="1" x14ac:dyDescent="0.2">
      <c r="A147" s="17"/>
      <c r="B147" s="18"/>
      <c r="C147" s="18"/>
      <c r="D147" s="17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s="4" customFormat="1" x14ac:dyDescent="0.2">
      <c r="A148" s="17"/>
      <c r="B148" s="18"/>
      <c r="C148" s="18"/>
      <c r="D148" s="17"/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s="4" customFormat="1" x14ac:dyDescent="0.2">
      <c r="A149" s="17"/>
      <c r="B149" s="18"/>
      <c r="C149" s="18"/>
      <c r="D149" s="17"/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s="4" customFormat="1" x14ac:dyDescent="0.2">
      <c r="A150" s="17"/>
      <c r="B150" s="18"/>
      <c r="C150" s="18"/>
      <c r="D150" s="17"/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s="4" customFormat="1" x14ac:dyDescent="0.2">
      <c r="A151" s="17"/>
      <c r="B151" s="18"/>
      <c r="C151" s="18"/>
      <c r="D151" s="17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s="4" customFormat="1" x14ac:dyDescent="0.2">
      <c r="A152" s="17"/>
      <c r="B152" s="18"/>
      <c r="C152" s="18"/>
      <c r="D152" s="17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s="4" customFormat="1" x14ac:dyDescent="0.2">
      <c r="A153" s="17"/>
      <c r="B153" s="18"/>
      <c r="C153" s="18"/>
      <c r="D153" s="17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s="4" customFormat="1" x14ac:dyDescent="0.2">
      <c r="A154" s="17"/>
      <c r="B154" s="18"/>
      <c r="C154" s="18"/>
      <c r="D154" s="17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s="4" customFormat="1" x14ac:dyDescent="0.2">
      <c r="A155" s="17"/>
      <c r="B155" s="18"/>
      <c r="C155" s="18"/>
      <c r="D155" s="17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s="4" customFormat="1" x14ac:dyDescent="0.2">
      <c r="A156" s="17"/>
      <c r="B156" s="18"/>
      <c r="C156" s="18"/>
      <c r="D156" s="17"/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s="4" customFormat="1" x14ac:dyDescent="0.2">
      <c r="A157" s="17"/>
      <c r="B157" s="18"/>
      <c r="C157" s="18"/>
      <c r="D157" s="17"/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s="4" customFormat="1" x14ac:dyDescent="0.2">
      <c r="A158" s="17"/>
      <c r="B158" s="18"/>
      <c r="C158" s="18"/>
      <c r="D158" s="17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s="4" customFormat="1" x14ac:dyDescent="0.2">
      <c r="A159" s="17"/>
      <c r="B159" s="18"/>
      <c r="C159" s="18"/>
      <c r="D159" s="17"/>
      <c r="E159" s="1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s="4" customFormat="1" x14ac:dyDescent="0.2">
      <c r="A160" s="17"/>
      <c r="B160" s="18"/>
      <c r="C160" s="18"/>
      <c r="D160" s="17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s="4" customFormat="1" x14ac:dyDescent="0.2">
      <c r="A161" s="17"/>
      <c r="B161" s="18"/>
      <c r="C161" s="18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s="4" customFormat="1" x14ac:dyDescent="0.2">
      <c r="A162" s="17"/>
      <c r="B162" s="18"/>
      <c r="C162" s="18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s="4" customFormat="1" x14ac:dyDescent="0.2">
      <c r="A163" s="17"/>
      <c r="B163" s="18"/>
      <c r="C163" s="18"/>
      <c r="D163" s="17"/>
      <c r="E163" s="1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s="4" customFormat="1" x14ac:dyDescent="0.2">
      <c r="A164" s="17"/>
      <c r="B164" s="18"/>
      <c r="C164" s="18"/>
      <c r="D164" s="17"/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s="4" customFormat="1" x14ac:dyDescent="0.2">
      <c r="A165" s="17"/>
      <c r="B165" s="18"/>
      <c r="C165" s="18"/>
      <c r="D165" s="17"/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s="4" customFormat="1" x14ac:dyDescent="0.2">
      <c r="A166" s="17"/>
      <c r="B166" s="18"/>
      <c r="C166" s="18"/>
      <c r="D166" s="17"/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s="4" customFormat="1" x14ac:dyDescent="0.2">
      <c r="A167" s="17"/>
      <c r="B167" s="18"/>
      <c r="C167" s="18"/>
      <c r="D167" s="17"/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s="4" customFormat="1" x14ac:dyDescent="0.2">
      <c r="A168" s="17"/>
      <c r="B168" s="18"/>
      <c r="C168" s="18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s="4" customFormat="1" x14ac:dyDescent="0.2">
      <c r="A169" s="17"/>
      <c r="B169" s="18"/>
      <c r="C169" s="18"/>
      <c r="D169" s="17"/>
      <c r="E169" s="1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s="4" customFormat="1" x14ac:dyDescent="0.2">
      <c r="A170" s="17"/>
      <c r="B170" s="18"/>
      <c r="C170" s="18"/>
      <c r="D170" s="17"/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s="4" customFormat="1" x14ac:dyDescent="0.2">
      <c r="A171" s="17"/>
      <c r="B171" s="18"/>
      <c r="C171" s="18"/>
      <c r="D171" s="17"/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s="4" customFormat="1" x14ac:dyDescent="0.2">
      <c r="A172" s="17"/>
      <c r="B172" s="18"/>
      <c r="C172" s="18"/>
      <c r="D172" s="17"/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s="4" customFormat="1" x14ac:dyDescent="0.2">
      <c r="A173" s="17"/>
      <c r="B173" s="18"/>
      <c r="C173" s="18"/>
      <c r="D173" s="17"/>
      <c r="E173" s="1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s="4" customFormat="1" x14ac:dyDescent="0.2">
      <c r="A174" s="17"/>
      <c r="B174" s="18"/>
      <c r="C174" s="18"/>
      <c r="D174" s="17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s="4" customFormat="1" x14ac:dyDescent="0.2">
      <c r="A175" s="17"/>
      <c r="B175" s="18"/>
      <c r="C175" s="18"/>
      <c r="D175" s="17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s="4" customFormat="1" x14ac:dyDescent="0.2">
      <c r="A176" s="17"/>
      <c r="B176" s="18"/>
      <c r="C176" s="18"/>
      <c r="D176" s="17"/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s="4" customFormat="1" x14ac:dyDescent="0.2">
      <c r="A177" s="17"/>
      <c r="B177" s="18"/>
      <c r="C177" s="18"/>
      <c r="D177" s="17"/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s="4" customFormat="1" x14ac:dyDescent="0.2">
      <c r="A178" s="17"/>
      <c r="B178" s="18"/>
      <c r="C178" s="18"/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s="4" customFormat="1" x14ac:dyDescent="0.2">
      <c r="A179" s="17"/>
      <c r="B179" s="18"/>
      <c r="C179" s="18"/>
      <c r="D179" s="17"/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s="4" customFormat="1" x14ac:dyDescent="0.2">
      <c r="A180" s="17"/>
      <c r="B180" s="18"/>
      <c r="C180" s="18"/>
      <c r="D180" s="17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s="4" customFormat="1" x14ac:dyDescent="0.2">
      <c r="A181" s="17"/>
      <c r="B181" s="18"/>
      <c r="C181" s="18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s="4" customFormat="1" x14ac:dyDescent="0.2">
      <c r="A182" s="17"/>
      <c r="B182" s="18"/>
      <c r="C182" s="18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s="4" customFormat="1" x14ac:dyDescent="0.2">
      <c r="A183" s="17"/>
      <c r="B183" s="18"/>
      <c r="C183" s="18"/>
      <c r="D183" s="17"/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s="4" customFormat="1" x14ac:dyDescent="0.2">
      <c r="A184" s="17"/>
      <c r="B184" s="18"/>
      <c r="C184" s="18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s="4" customFormat="1" x14ac:dyDescent="0.2">
      <c r="A185" s="17"/>
      <c r="B185" s="18"/>
      <c r="C185" s="18"/>
      <c r="D185" s="17"/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s="4" customFormat="1" x14ac:dyDescent="0.2">
      <c r="A186" s="17"/>
      <c r="B186" s="18"/>
      <c r="C186" s="18"/>
      <c r="D186" s="17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s="4" customFormat="1" x14ac:dyDescent="0.2">
      <c r="A187" s="17"/>
      <c r="B187" s="18"/>
      <c r="C187" s="18"/>
      <c r="D187" s="17"/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s="4" customFormat="1" x14ac:dyDescent="0.2">
      <c r="A188" s="17"/>
      <c r="B188" s="18"/>
      <c r="C188" s="18"/>
      <c r="D188" s="17"/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s="4" customFormat="1" x14ac:dyDescent="0.2">
      <c r="A189" s="17"/>
      <c r="B189" s="18"/>
      <c r="C189" s="18"/>
      <c r="D189" s="17"/>
      <c r="E189" s="1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s="4" customFormat="1" x14ac:dyDescent="0.2">
      <c r="A190" s="17"/>
      <c r="B190" s="18"/>
      <c r="C190" s="18"/>
      <c r="D190" s="17"/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s="4" customFormat="1" x14ac:dyDescent="0.2">
      <c r="A191" s="17"/>
      <c r="B191" s="18"/>
      <c r="C191" s="18"/>
      <c r="D191" s="17"/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s="4" customFormat="1" x14ac:dyDescent="0.2">
      <c r="A192" s="17"/>
      <c r="B192" s="18"/>
      <c r="C192" s="18"/>
      <c r="D192" s="17"/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s="4" customFormat="1" x14ac:dyDescent="0.2">
      <c r="A193" s="17"/>
      <c r="B193" s="18"/>
      <c r="C193" s="18"/>
      <c r="D193" s="17"/>
      <c r="E193" s="1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s="4" customFormat="1" x14ac:dyDescent="0.2">
      <c r="A194" s="17"/>
      <c r="B194" s="18"/>
      <c r="C194" s="18"/>
      <c r="D194" s="17"/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s="4" customFormat="1" x14ac:dyDescent="0.2">
      <c r="A195" s="17"/>
      <c r="B195" s="18"/>
      <c r="C195" s="18"/>
      <c r="D195" s="17"/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s="4" customFormat="1" x14ac:dyDescent="0.2">
      <c r="A196" s="17"/>
      <c r="B196" s="18"/>
      <c r="C196" s="18"/>
      <c r="D196" s="17"/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s="4" customFormat="1" x14ac:dyDescent="0.2">
      <c r="A197" s="17"/>
      <c r="B197" s="18"/>
      <c r="C197" s="18"/>
      <c r="D197" s="17"/>
      <c r="E197" s="1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s="4" customFormat="1" x14ac:dyDescent="0.2">
      <c r="A198" s="17"/>
      <c r="B198" s="18"/>
      <c r="C198" s="18"/>
      <c r="D198" s="17"/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s="4" customFormat="1" x14ac:dyDescent="0.2">
      <c r="A199" s="17"/>
      <c r="B199" s="18"/>
      <c r="C199" s="18"/>
      <c r="D199" s="17"/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s="4" customFormat="1" x14ac:dyDescent="0.2">
      <c r="A200" s="17"/>
      <c r="B200" s="18"/>
      <c r="C200" s="18"/>
      <c r="D200" s="17"/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s="4" customFormat="1" x14ac:dyDescent="0.2">
      <c r="A201" s="17"/>
      <c r="B201" s="18"/>
      <c r="C201" s="18"/>
      <c r="D201" s="17"/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s="4" customFormat="1" x14ac:dyDescent="0.2">
      <c r="A202" s="17"/>
      <c r="B202" s="18"/>
      <c r="C202" s="18"/>
      <c r="D202" s="17"/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s="4" customFormat="1" x14ac:dyDescent="0.2">
      <c r="A203" s="17"/>
      <c r="B203" s="18"/>
      <c r="C203" s="18"/>
      <c r="D203" s="17"/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s="4" customFormat="1" x14ac:dyDescent="0.2">
      <c r="A204" s="17"/>
      <c r="B204" s="18"/>
      <c r="C204" s="18"/>
      <c r="D204" s="17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s="4" customFormat="1" x14ac:dyDescent="0.2">
      <c r="A205" s="17"/>
      <c r="B205" s="18"/>
      <c r="C205" s="18"/>
      <c r="D205" s="17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s="4" customFormat="1" x14ac:dyDescent="0.2">
      <c r="A206" s="17"/>
      <c r="B206" s="18"/>
      <c r="C206" s="18"/>
      <c r="D206" s="17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s="4" customFormat="1" x14ac:dyDescent="0.2">
      <c r="A207" s="17"/>
      <c r="B207" s="18"/>
      <c r="C207" s="18"/>
      <c r="D207" s="17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s="4" customFormat="1" x14ac:dyDescent="0.2">
      <c r="A208" s="17"/>
      <c r="B208" s="18"/>
      <c r="C208" s="18"/>
      <c r="D208" s="17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s="4" customFormat="1" x14ac:dyDescent="0.2">
      <c r="A209" s="17"/>
      <c r="B209" s="18"/>
      <c r="C209" s="18"/>
      <c r="D209" s="17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s="4" customFormat="1" x14ac:dyDescent="0.2">
      <c r="A210" s="17"/>
      <c r="B210" s="18"/>
      <c r="C210" s="18"/>
      <c r="D210" s="17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s="4" customFormat="1" x14ac:dyDescent="0.2">
      <c r="A211" s="17"/>
      <c r="B211" s="18"/>
      <c r="C211" s="18"/>
      <c r="D211" s="17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s="4" customFormat="1" x14ac:dyDescent="0.2">
      <c r="A212" s="17"/>
      <c r="B212" s="18"/>
      <c r="C212" s="18"/>
      <c r="D212" s="17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s="4" customFormat="1" x14ac:dyDescent="0.2">
      <c r="A213" s="17"/>
      <c r="B213" s="18"/>
      <c r="C213" s="18"/>
      <c r="D213" s="17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s="4" customFormat="1" x14ac:dyDescent="0.2">
      <c r="A214" s="17"/>
      <c r="B214" s="18"/>
      <c r="C214" s="18"/>
      <c r="D214" s="17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s="4" customFormat="1" x14ac:dyDescent="0.2">
      <c r="A215" s="17"/>
      <c r="B215" s="18"/>
      <c r="C215" s="18"/>
      <c r="D215" s="17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s="4" customFormat="1" x14ac:dyDescent="0.2">
      <c r="A216" s="17"/>
      <c r="B216" s="18"/>
      <c r="C216" s="18"/>
      <c r="D216" s="17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s="4" customFormat="1" x14ac:dyDescent="0.2">
      <c r="A217" s="17"/>
      <c r="B217" s="18"/>
      <c r="C217" s="18"/>
      <c r="D217" s="17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s="4" customFormat="1" x14ac:dyDescent="0.2">
      <c r="A218" s="17"/>
      <c r="B218" s="18"/>
      <c r="C218" s="18"/>
      <c r="D218" s="17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s="4" customFormat="1" x14ac:dyDescent="0.2">
      <c r="A219" s="17"/>
      <c r="B219" s="18"/>
      <c r="C219" s="18"/>
      <c r="D219" s="17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s="4" customFormat="1" x14ac:dyDescent="0.2">
      <c r="A220" s="17"/>
      <c r="B220" s="18"/>
      <c r="C220" s="18"/>
      <c r="D220" s="17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s="4" customFormat="1" x14ac:dyDescent="0.2">
      <c r="A221" s="17"/>
      <c r="B221" s="18"/>
      <c r="C221" s="18"/>
      <c r="D221" s="17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s="4" customFormat="1" x14ac:dyDescent="0.2">
      <c r="A222" s="17"/>
      <c r="B222" s="18"/>
      <c r="C222" s="18"/>
      <c r="D222" s="17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s="4" customFormat="1" x14ac:dyDescent="0.2">
      <c r="A223" s="17"/>
      <c r="B223" s="18"/>
      <c r="C223" s="18"/>
      <c r="D223" s="17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s="4" customFormat="1" x14ac:dyDescent="0.2">
      <c r="A224" s="17"/>
      <c r="B224" s="18"/>
      <c r="C224" s="18"/>
      <c r="D224" s="17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s="4" customFormat="1" x14ac:dyDescent="0.2">
      <c r="A225" s="17"/>
      <c r="B225" s="18"/>
      <c r="C225" s="18"/>
      <c r="D225" s="17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s="4" customFormat="1" x14ac:dyDescent="0.2">
      <c r="A226" s="17"/>
      <c r="B226" s="18"/>
      <c r="C226" s="18"/>
      <c r="D226" s="17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s="4" customFormat="1" x14ac:dyDescent="0.2">
      <c r="A227" s="17"/>
      <c r="B227" s="18"/>
      <c r="C227" s="18"/>
      <c r="D227" s="17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4" customFormat="1" x14ac:dyDescent="0.2">
      <c r="A228" s="17"/>
      <c r="B228" s="18"/>
      <c r="C228" s="18"/>
      <c r="D228" s="17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4" customFormat="1" x14ac:dyDescent="0.2">
      <c r="A229" s="17"/>
      <c r="B229" s="18"/>
      <c r="C229" s="18"/>
      <c r="D229" s="17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4" customFormat="1" x14ac:dyDescent="0.2">
      <c r="A230" s="17"/>
      <c r="B230" s="18"/>
      <c r="C230" s="18"/>
      <c r="D230" s="17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4" customFormat="1" x14ac:dyDescent="0.2">
      <c r="A231" s="17"/>
      <c r="B231" s="18"/>
      <c r="C231" s="18"/>
      <c r="D231" s="17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s="4" customFormat="1" x14ac:dyDescent="0.2">
      <c r="A232" s="17"/>
      <c r="B232" s="18"/>
      <c r="C232" s="18"/>
      <c r="D232" s="17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s="4" customFormat="1" x14ac:dyDescent="0.2">
      <c r="A233" s="17"/>
      <c r="B233" s="18"/>
      <c r="C233" s="18"/>
      <c r="D233" s="17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s="4" customFormat="1" x14ac:dyDescent="0.2">
      <c r="A234" s="17"/>
      <c r="B234" s="18"/>
      <c r="C234" s="18"/>
      <c r="D234" s="17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s="4" customFormat="1" x14ac:dyDescent="0.2">
      <c r="A235" s="17"/>
      <c r="B235" s="18"/>
      <c r="C235" s="18"/>
      <c r="D235" s="17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s="4" customFormat="1" x14ac:dyDescent="0.2">
      <c r="A236" s="17"/>
      <c r="B236" s="18"/>
      <c r="C236" s="18"/>
      <c r="D236" s="17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s="4" customFormat="1" x14ac:dyDescent="0.2">
      <c r="A237" s="17"/>
      <c r="B237" s="18"/>
      <c r="C237" s="18"/>
      <c r="D237" s="17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s="4" customFormat="1" x14ac:dyDescent="0.2">
      <c r="A238" s="17"/>
      <c r="B238" s="18"/>
      <c r="C238" s="18"/>
      <c r="D238" s="17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s="4" customFormat="1" x14ac:dyDescent="0.2">
      <c r="A239" s="17"/>
      <c r="B239" s="18"/>
      <c r="C239" s="18"/>
      <c r="D239" s="17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s="4" customFormat="1" x14ac:dyDescent="0.2">
      <c r="A240" s="17"/>
      <c r="B240" s="18"/>
      <c r="C240" s="18"/>
      <c r="D240" s="17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s="4" customFormat="1" x14ac:dyDescent="0.2">
      <c r="A241" s="17"/>
      <c r="B241" s="18"/>
      <c r="C241" s="18"/>
      <c r="D241" s="17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s="4" customFormat="1" x14ac:dyDescent="0.2">
      <c r="A242" s="17"/>
      <c r="B242" s="18"/>
      <c r="C242" s="18"/>
      <c r="D242" s="17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s="4" customFormat="1" x14ac:dyDescent="0.2">
      <c r="A243" s="17"/>
      <c r="B243" s="18"/>
      <c r="C243" s="18"/>
      <c r="D243" s="17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s="4" customFormat="1" x14ac:dyDescent="0.2">
      <c r="A244" s="17"/>
      <c r="B244" s="18"/>
      <c r="C244" s="18"/>
      <c r="D244" s="17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s="4" customFormat="1" x14ac:dyDescent="0.2">
      <c r="A245" s="17"/>
      <c r="B245" s="18"/>
      <c r="C245" s="18"/>
      <c r="D245" s="17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s="4" customFormat="1" x14ac:dyDescent="0.2">
      <c r="A246" s="17"/>
      <c r="B246" s="18"/>
      <c r="C246" s="18"/>
      <c r="D246" s="17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s="4" customFormat="1" x14ac:dyDescent="0.2">
      <c r="A247" s="17"/>
      <c r="B247" s="18"/>
      <c r="C247" s="18"/>
      <c r="D247" s="17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s="4" customFormat="1" x14ac:dyDescent="0.2">
      <c r="A248" s="17"/>
      <c r="B248" s="18"/>
      <c r="C248" s="18"/>
      <c r="D248" s="17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s="4" customFormat="1" x14ac:dyDescent="0.2">
      <c r="A249" s="17"/>
      <c r="B249" s="18"/>
      <c r="C249" s="18"/>
      <c r="D249" s="17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s="4" customFormat="1" x14ac:dyDescent="0.2">
      <c r="A250" s="17"/>
      <c r="B250" s="18"/>
      <c r="C250" s="18"/>
      <c r="D250" s="17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s="4" customFormat="1" x14ac:dyDescent="0.2">
      <c r="A251" s="17"/>
      <c r="B251" s="18"/>
      <c r="C251" s="18"/>
      <c r="D251" s="17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s="4" customFormat="1" x14ac:dyDescent="0.2">
      <c r="A252" s="17"/>
      <c r="B252" s="18"/>
      <c r="C252" s="18"/>
      <c r="D252" s="17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s="4" customFormat="1" x14ac:dyDescent="0.2">
      <c r="A253" s="17"/>
      <c r="B253" s="18"/>
      <c r="C253" s="18"/>
      <c r="D253" s="17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s="4" customFormat="1" x14ac:dyDescent="0.2">
      <c r="A254" s="17"/>
      <c r="B254" s="18"/>
      <c r="C254" s="18"/>
      <c r="D254" s="17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s="4" customFormat="1" x14ac:dyDescent="0.2">
      <c r="A255" s="17"/>
      <c r="B255" s="18"/>
      <c r="C255" s="18"/>
      <c r="D255" s="17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s="4" customFormat="1" x14ac:dyDescent="0.2">
      <c r="A256" s="17"/>
      <c r="B256" s="18"/>
      <c r="C256" s="18"/>
      <c r="D256" s="17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s="4" customFormat="1" x14ac:dyDescent="0.2">
      <c r="A257" s="17"/>
      <c r="B257" s="18"/>
      <c r="C257" s="18"/>
      <c r="D257" s="17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s="4" customFormat="1" x14ac:dyDescent="0.2">
      <c r="A258" s="17"/>
      <c r="B258" s="18"/>
      <c r="C258" s="18"/>
      <c r="D258" s="17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s="4" customFormat="1" x14ac:dyDescent="0.2">
      <c r="A259" s="17"/>
      <c r="B259" s="18"/>
      <c r="C259" s="18"/>
      <c r="D259" s="17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s="4" customFormat="1" x14ac:dyDescent="0.2">
      <c r="A260" s="17"/>
      <c r="B260" s="18"/>
      <c r="C260" s="18"/>
      <c r="D260" s="17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s="4" customFormat="1" x14ac:dyDescent="0.2">
      <c r="A261" s="17"/>
      <c r="B261" s="18"/>
      <c r="C261" s="18"/>
      <c r="D261" s="17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s="4" customFormat="1" x14ac:dyDescent="0.2">
      <c r="A262" s="17"/>
      <c r="B262" s="18"/>
      <c r="C262" s="18"/>
      <c r="D262" s="17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s="4" customFormat="1" x14ac:dyDescent="0.2">
      <c r="A263" s="17"/>
      <c r="B263" s="18"/>
      <c r="C263" s="18"/>
      <c r="D263" s="17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s="4" customFormat="1" x14ac:dyDescent="0.2">
      <c r="A264" s="17"/>
      <c r="B264" s="18"/>
      <c r="C264" s="18"/>
      <c r="D264" s="17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s="4" customFormat="1" x14ac:dyDescent="0.2">
      <c r="A265" s="17"/>
      <c r="B265" s="18"/>
      <c r="C265" s="18"/>
      <c r="D265" s="17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s="4" customFormat="1" x14ac:dyDescent="0.2">
      <c r="A266" s="17"/>
      <c r="B266" s="18"/>
      <c r="C266" s="18"/>
      <c r="D266" s="17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s="4" customFormat="1" x14ac:dyDescent="0.2">
      <c r="A267" s="17"/>
      <c r="B267" s="18"/>
      <c r="C267" s="18"/>
      <c r="D267" s="17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s="4" customFormat="1" x14ac:dyDescent="0.2">
      <c r="A268" s="17"/>
      <c r="B268" s="18"/>
      <c r="C268" s="18"/>
      <c r="D268" s="17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s="4" customFormat="1" x14ac:dyDescent="0.2">
      <c r="A269" s="17"/>
      <c r="B269" s="18"/>
      <c r="C269" s="18"/>
      <c r="D269" s="17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s="4" customFormat="1" x14ac:dyDescent="0.2">
      <c r="A270" s="17"/>
      <c r="B270" s="18"/>
      <c r="C270" s="18"/>
      <c r="D270" s="17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s="4" customFormat="1" x14ac:dyDescent="0.2">
      <c r="A271" s="17"/>
      <c r="B271" s="18"/>
      <c r="C271" s="18"/>
      <c r="D271" s="17"/>
      <c r="E271" s="1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s="4" customFormat="1" x14ac:dyDescent="0.2">
      <c r="A272" s="17"/>
      <c r="B272" s="18"/>
      <c r="C272" s="18"/>
      <c r="D272" s="17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s="4" customFormat="1" x14ac:dyDescent="0.2">
      <c r="A273" s="17"/>
      <c r="B273" s="18"/>
      <c r="C273" s="18"/>
      <c r="D273" s="17"/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s="4" customFormat="1" x14ac:dyDescent="0.2">
      <c r="A274" s="17"/>
      <c r="B274" s="18"/>
      <c r="C274" s="18"/>
      <c r="D274" s="17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s="4" customFormat="1" x14ac:dyDescent="0.2">
      <c r="A275" s="17"/>
      <c r="B275" s="18"/>
      <c r="C275" s="18"/>
      <c r="D275" s="17"/>
      <c r="E275" s="1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s="4" customFormat="1" x14ac:dyDescent="0.2">
      <c r="A276" s="17"/>
      <c r="B276" s="18"/>
      <c r="C276" s="18"/>
      <c r="D276" s="17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s="4" customFormat="1" x14ac:dyDescent="0.2">
      <c r="A277" s="17"/>
      <c r="B277" s="18"/>
      <c r="C277" s="18"/>
      <c r="D277" s="17"/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s="4" customFormat="1" x14ac:dyDescent="0.2">
      <c r="A278" s="17"/>
      <c r="B278" s="18"/>
      <c r="C278" s="18"/>
      <c r="D278" s="17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s="4" customFormat="1" x14ac:dyDescent="0.2">
      <c r="A279" s="17"/>
      <c r="B279" s="18"/>
      <c r="C279" s="18"/>
      <c r="D279" s="17"/>
      <c r="E279" s="1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s="4" customFormat="1" x14ac:dyDescent="0.2">
      <c r="A280" s="17"/>
      <c r="B280" s="18"/>
      <c r="C280" s="18"/>
      <c r="D280" s="17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s="4" customFormat="1" x14ac:dyDescent="0.2">
      <c r="A281" s="17"/>
      <c r="B281" s="18"/>
      <c r="C281" s="18"/>
      <c r="D281" s="17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s="4" customFormat="1" x14ac:dyDescent="0.2">
      <c r="A282" s="17"/>
      <c r="B282" s="18"/>
      <c r="C282" s="18"/>
      <c r="D282" s="17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s="4" customFormat="1" x14ac:dyDescent="0.2">
      <c r="A283" s="17"/>
      <c r="B283" s="18"/>
      <c r="C283" s="18"/>
      <c r="D283" s="17"/>
      <c r="E283" s="1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s="4" customFormat="1" x14ac:dyDescent="0.2">
      <c r="A284" s="17"/>
      <c r="B284" s="18"/>
      <c r="C284" s="18"/>
      <c r="D284" s="17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s="4" customFormat="1" x14ac:dyDescent="0.2">
      <c r="A285" s="17"/>
      <c r="B285" s="18"/>
      <c r="C285" s="18"/>
      <c r="D285" s="17"/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s="4" customFormat="1" x14ac:dyDescent="0.2">
      <c r="A286" s="17"/>
      <c r="B286" s="18"/>
      <c r="C286" s="18"/>
      <c r="D286" s="17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s="4" customFormat="1" x14ac:dyDescent="0.2">
      <c r="A287" s="17"/>
      <c r="B287" s="18"/>
      <c r="C287" s="18"/>
      <c r="D287" s="17"/>
      <c r="E287" s="1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s="4" customFormat="1" x14ac:dyDescent="0.2">
      <c r="A288" s="17"/>
      <c r="B288" s="18"/>
      <c r="C288" s="18"/>
      <c r="D288" s="17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s="4" customFormat="1" x14ac:dyDescent="0.2">
      <c r="A289" s="17"/>
      <c r="B289" s="18"/>
      <c r="C289" s="18"/>
      <c r="D289" s="17"/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 s="4" customFormat="1" x14ac:dyDescent="0.2">
      <c r="A290" s="17"/>
      <c r="B290" s="18"/>
      <c r="C290" s="18"/>
      <c r="D290" s="17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s="4" customFormat="1" x14ac:dyDescent="0.2">
      <c r="A291" s="17"/>
      <c r="B291" s="18"/>
      <c r="C291" s="18"/>
      <c r="D291" s="17"/>
      <c r="E291" s="1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 s="4" customFormat="1" x14ac:dyDescent="0.2">
      <c r="A292" s="17"/>
      <c r="B292" s="18"/>
      <c r="C292" s="18"/>
      <c r="D292" s="17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 s="4" customFormat="1" x14ac:dyDescent="0.2">
      <c r="A293" s="17"/>
      <c r="B293" s="18"/>
      <c r="C293" s="18"/>
      <c r="D293" s="17"/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s="4" customFormat="1" x14ac:dyDescent="0.2">
      <c r="A294" s="17"/>
      <c r="B294" s="18"/>
      <c r="C294" s="18"/>
      <c r="D294" s="17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4" customFormat="1" x14ac:dyDescent="0.2">
      <c r="A295" s="17"/>
      <c r="B295" s="18"/>
      <c r="C295" s="18"/>
      <c r="D295" s="17"/>
      <c r="E295" s="1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4" customFormat="1" x14ac:dyDescent="0.2">
      <c r="A296" s="17"/>
      <c r="B296" s="18"/>
      <c r="C296" s="18"/>
      <c r="D296" s="17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4" customFormat="1" x14ac:dyDescent="0.2">
      <c r="A297" s="17"/>
      <c r="B297" s="18"/>
      <c r="C297" s="18"/>
      <c r="D297" s="17"/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4" customFormat="1" x14ac:dyDescent="0.2">
      <c r="A298" s="17"/>
      <c r="B298" s="18"/>
      <c r="C298" s="18"/>
      <c r="D298" s="17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 s="4" customFormat="1" x14ac:dyDescent="0.2">
      <c r="A299" s="17"/>
      <c r="B299" s="18"/>
      <c r="C299" s="18"/>
      <c r="D299" s="17"/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:38" s="4" customFormat="1" x14ac:dyDescent="0.2">
      <c r="A300" s="17"/>
      <c r="B300" s="18"/>
      <c r="C300" s="18"/>
      <c r="D300" s="17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:38" s="4" customFormat="1" x14ac:dyDescent="0.2">
      <c r="A301" s="17"/>
      <c r="B301" s="18"/>
      <c r="C301" s="18"/>
      <c r="D301" s="17"/>
      <c r="E301" s="1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:38" s="4" customFormat="1" x14ac:dyDescent="0.2">
      <c r="A302" s="17"/>
      <c r="B302" s="18"/>
      <c r="C302" s="18"/>
      <c r="D302" s="17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:38" s="4" customFormat="1" x14ac:dyDescent="0.2">
      <c r="A303" s="17"/>
      <c r="B303" s="18"/>
      <c r="C303" s="18"/>
      <c r="D303" s="17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38" s="4" customFormat="1" x14ac:dyDescent="0.2">
      <c r="A304" s="17"/>
      <c r="B304" s="18"/>
      <c r="C304" s="18"/>
      <c r="D304" s="17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:38" s="4" customFormat="1" x14ac:dyDescent="0.2">
      <c r="A305" s="17"/>
      <c r="B305" s="18"/>
      <c r="C305" s="18"/>
      <c r="D305" s="17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 s="4" customFormat="1" x14ac:dyDescent="0.2">
      <c r="A306" s="17"/>
      <c r="B306" s="18"/>
      <c r="C306" s="18"/>
      <c r="D306" s="17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:38" s="4" customFormat="1" x14ac:dyDescent="0.2">
      <c r="A307" s="17"/>
      <c r="B307" s="18"/>
      <c r="C307" s="18"/>
      <c r="D307" s="17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:38" s="4" customFormat="1" x14ac:dyDescent="0.2">
      <c r="A308" s="17"/>
      <c r="B308" s="18"/>
      <c r="C308" s="18"/>
      <c r="D308" s="17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:38" s="4" customFormat="1" x14ac:dyDescent="0.2">
      <c r="A309" s="17"/>
      <c r="B309" s="18"/>
      <c r="C309" s="18"/>
      <c r="D309" s="17"/>
      <c r="E309" s="1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:38" s="4" customFormat="1" x14ac:dyDescent="0.2">
      <c r="A310" s="17"/>
      <c r="B310" s="18"/>
      <c r="C310" s="18"/>
      <c r="D310" s="17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 s="4" customFormat="1" x14ac:dyDescent="0.2">
      <c r="A311" s="17"/>
      <c r="B311" s="18"/>
      <c r="C311" s="18"/>
      <c r="D311" s="17"/>
      <c r="E311" s="1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:38" s="4" customFormat="1" x14ac:dyDescent="0.2">
      <c r="A312" s="17"/>
      <c r="B312" s="18"/>
      <c r="C312" s="18"/>
      <c r="D312" s="17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:38" s="4" customFormat="1" x14ac:dyDescent="0.2">
      <c r="A313" s="17"/>
      <c r="B313" s="18"/>
      <c r="C313" s="18"/>
      <c r="D313" s="17"/>
      <c r="E313" s="1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:38" s="4" customFormat="1" x14ac:dyDescent="0.2">
      <c r="A314" s="17"/>
      <c r="B314" s="18"/>
      <c r="C314" s="18"/>
      <c r="D314" s="17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s="4" customFormat="1" x14ac:dyDescent="0.2">
      <c r="A315" s="17"/>
      <c r="B315" s="18"/>
      <c r="C315" s="18"/>
      <c r="D315" s="17"/>
      <c r="E315" s="1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s="4" customFormat="1" x14ac:dyDescent="0.2">
      <c r="A316" s="17"/>
      <c r="B316" s="18"/>
      <c r="C316" s="18"/>
      <c r="D316" s="17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s="4" customFormat="1" x14ac:dyDescent="0.2">
      <c r="A317" s="17"/>
      <c r="B317" s="18"/>
      <c r="C317" s="18"/>
      <c r="D317" s="17"/>
      <c r="E317" s="1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s="4" customFormat="1" x14ac:dyDescent="0.2">
      <c r="A318" s="17"/>
      <c r="B318" s="18"/>
      <c r="C318" s="18"/>
      <c r="D318" s="17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38" s="4" customFormat="1" x14ac:dyDescent="0.2">
      <c r="A319" s="17"/>
      <c r="B319" s="18"/>
      <c r="C319" s="18"/>
      <c r="D319" s="17"/>
      <c r="E319" s="1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:38" s="4" customFormat="1" x14ac:dyDescent="0.2">
      <c r="A320" s="17"/>
      <c r="B320" s="18"/>
      <c r="C320" s="18"/>
      <c r="D320" s="17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:38" s="4" customFormat="1" x14ac:dyDescent="0.2">
      <c r="A321" s="17"/>
      <c r="B321" s="18"/>
      <c r="C321" s="18"/>
      <c r="D321" s="17"/>
      <c r="E321" s="1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:38" s="4" customFormat="1" x14ac:dyDescent="0.2">
      <c r="A322" s="17"/>
      <c r="B322" s="18"/>
      <c r="C322" s="18"/>
      <c r="D322" s="17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:38" s="4" customFormat="1" x14ac:dyDescent="0.2">
      <c r="A323" s="17"/>
      <c r="B323" s="18"/>
      <c r="C323" s="18"/>
      <c r="D323" s="17"/>
      <c r="E323" s="1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:38" s="4" customFormat="1" x14ac:dyDescent="0.2">
      <c r="A324" s="17"/>
      <c r="B324" s="18"/>
      <c r="C324" s="18"/>
      <c r="D324" s="17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:38" s="4" customFormat="1" x14ac:dyDescent="0.2">
      <c r="A325" s="17"/>
      <c r="B325" s="18"/>
      <c r="C325" s="18"/>
      <c r="D325" s="17"/>
      <c r="E325" s="1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:38" s="4" customFormat="1" x14ac:dyDescent="0.2">
      <c r="A326" s="17"/>
      <c r="B326" s="18"/>
      <c r="C326" s="18"/>
      <c r="D326" s="17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:38" s="4" customFormat="1" x14ac:dyDescent="0.2">
      <c r="A327" s="17"/>
      <c r="B327" s="18"/>
      <c r="C327" s="18"/>
      <c r="D327" s="17"/>
      <c r="E327" s="1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:38" s="4" customFormat="1" x14ac:dyDescent="0.2">
      <c r="A328" s="17"/>
      <c r="B328" s="18"/>
      <c r="C328" s="18"/>
      <c r="D328" s="17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:38" s="4" customFormat="1" x14ac:dyDescent="0.2">
      <c r="A329" s="17"/>
      <c r="B329" s="18"/>
      <c r="C329" s="18"/>
      <c r="D329" s="17"/>
      <c r="E329" s="1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:38" s="4" customFormat="1" x14ac:dyDescent="0.2">
      <c r="A330" s="17"/>
      <c r="B330" s="18"/>
      <c r="C330" s="18"/>
      <c r="D330" s="17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:38" s="4" customFormat="1" x14ac:dyDescent="0.2">
      <c r="A331" s="17"/>
      <c r="B331" s="18"/>
      <c r="C331" s="18"/>
      <c r="D331" s="17"/>
      <c r="E331" s="1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:38" s="4" customFormat="1" x14ac:dyDescent="0.2">
      <c r="A332" s="17"/>
      <c r="B332" s="18"/>
      <c r="C332" s="18"/>
      <c r="D332" s="17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:38" s="4" customFormat="1" x14ac:dyDescent="0.2">
      <c r="A333" s="17"/>
      <c r="B333" s="18"/>
      <c r="C333" s="18"/>
      <c r="D333" s="17"/>
      <c r="E333" s="1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:38" s="4" customFormat="1" x14ac:dyDescent="0.2">
      <c r="A334" s="17"/>
      <c r="B334" s="18"/>
      <c r="C334" s="18"/>
      <c r="D334" s="17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:38" s="4" customFormat="1" x14ac:dyDescent="0.2">
      <c r="A335" s="17"/>
      <c r="B335" s="18"/>
      <c r="C335" s="18"/>
      <c r="D335" s="17"/>
      <c r="E335" s="1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:38" s="4" customFormat="1" x14ac:dyDescent="0.2">
      <c r="A336" s="17"/>
      <c r="B336" s="18"/>
      <c r="C336" s="18"/>
      <c r="D336" s="17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:38" s="4" customFormat="1" x14ac:dyDescent="0.2">
      <c r="A337" s="17"/>
      <c r="B337" s="18"/>
      <c r="C337" s="18"/>
      <c r="D337" s="17"/>
      <c r="E337" s="1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:38" s="4" customFormat="1" x14ac:dyDescent="0.2">
      <c r="A338" s="17"/>
      <c r="B338" s="18"/>
      <c r="C338" s="18"/>
      <c r="D338" s="17"/>
      <c r="E338" s="1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:38" s="4" customFormat="1" x14ac:dyDescent="0.2">
      <c r="A339" s="17"/>
      <c r="B339" s="18"/>
      <c r="C339" s="18"/>
      <c r="D339" s="17"/>
      <c r="E339" s="1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:38" s="4" customFormat="1" x14ac:dyDescent="0.2">
      <c r="A340" s="17"/>
      <c r="B340" s="18"/>
      <c r="C340" s="18"/>
      <c r="D340" s="17"/>
      <c r="E340" s="1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:38" s="4" customFormat="1" x14ac:dyDescent="0.2">
      <c r="A341" s="17"/>
      <c r="B341" s="18"/>
      <c r="C341" s="18"/>
      <c r="D341" s="17"/>
      <c r="E341" s="1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:38" s="4" customFormat="1" x14ac:dyDescent="0.2">
      <c r="A342" s="17"/>
      <c r="B342" s="18"/>
      <c r="C342" s="18"/>
      <c r="D342" s="17"/>
      <c r="E342" s="1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:38" s="4" customFormat="1" x14ac:dyDescent="0.2">
      <c r="A343" s="17"/>
      <c r="B343" s="18"/>
      <c r="C343" s="18"/>
      <c r="D343" s="17"/>
      <c r="E343" s="1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:38" s="4" customFormat="1" x14ac:dyDescent="0.2">
      <c r="A344" s="17"/>
      <c r="B344" s="18"/>
      <c r="C344" s="18"/>
      <c r="D344" s="17"/>
      <c r="E344" s="1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:38" s="4" customFormat="1" x14ac:dyDescent="0.2">
      <c r="A345" s="17"/>
      <c r="B345" s="18"/>
      <c r="C345" s="18"/>
      <c r="D345" s="17"/>
      <c r="E345" s="1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:38" s="4" customFormat="1" x14ac:dyDescent="0.2">
      <c r="A346" s="17"/>
      <c r="B346" s="18"/>
      <c r="C346" s="18"/>
      <c r="D346" s="17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:38" s="4" customFormat="1" x14ac:dyDescent="0.2">
      <c r="A347" s="17"/>
      <c r="B347" s="18"/>
      <c r="C347" s="18"/>
      <c r="D347" s="17"/>
      <c r="E347" s="1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:38" s="4" customFormat="1" x14ac:dyDescent="0.2">
      <c r="A348" s="17"/>
      <c r="B348" s="18"/>
      <c r="C348" s="18"/>
      <c r="D348" s="17"/>
      <c r="E348" s="1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:38" s="4" customFormat="1" x14ac:dyDescent="0.2">
      <c r="A349" s="17"/>
      <c r="B349" s="18"/>
      <c r="C349" s="18"/>
      <c r="D349" s="17"/>
      <c r="E349" s="1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:38" s="4" customFormat="1" x14ac:dyDescent="0.2">
      <c r="A350" s="17"/>
      <c r="B350" s="18"/>
      <c r="C350" s="18"/>
      <c r="D350" s="17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:38" s="4" customFormat="1" x14ac:dyDescent="0.2">
      <c r="A351" s="17"/>
      <c r="B351" s="18"/>
      <c r="C351" s="18"/>
      <c r="D351" s="17"/>
      <c r="E351" s="1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:38" s="4" customFormat="1" x14ac:dyDescent="0.2">
      <c r="A352" s="17"/>
      <c r="B352" s="18"/>
      <c r="C352" s="18"/>
      <c r="D352" s="17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:38" s="4" customFormat="1" x14ac:dyDescent="0.2">
      <c r="A353" s="17"/>
      <c r="B353" s="18"/>
      <c r="C353" s="18"/>
      <c r="D353" s="17"/>
      <c r="E353" s="1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:38" s="4" customFormat="1" x14ac:dyDescent="0.2">
      <c r="A354" s="17"/>
      <c r="B354" s="18"/>
      <c r="C354" s="18"/>
      <c r="D354" s="17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:38" s="4" customFormat="1" x14ac:dyDescent="0.2">
      <c r="A355" s="17"/>
      <c r="B355" s="18"/>
      <c r="C355" s="18"/>
      <c r="D355" s="17"/>
      <c r="E355" s="1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:38" s="4" customFormat="1" x14ac:dyDescent="0.2">
      <c r="A356" s="17"/>
      <c r="B356" s="18"/>
      <c r="C356" s="18"/>
      <c r="D356" s="17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:38" s="4" customFormat="1" x14ac:dyDescent="0.2">
      <c r="A357" s="17"/>
      <c r="B357" s="18"/>
      <c r="C357" s="18"/>
      <c r="D357" s="17"/>
      <c r="E357" s="1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:38" s="4" customFormat="1" x14ac:dyDescent="0.2">
      <c r="A358" s="17"/>
      <c r="B358" s="18"/>
      <c r="C358" s="18"/>
      <c r="D358" s="17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:38" s="4" customFormat="1" x14ac:dyDescent="0.2">
      <c r="A359" s="17"/>
      <c r="B359" s="18"/>
      <c r="C359" s="18"/>
      <c r="D359" s="17"/>
      <c r="E359" s="1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:38" s="4" customFormat="1" x14ac:dyDescent="0.2">
      <c r="A360" s="17"/>
      <c r="B360" s="18"/>
      <c r="C360" s="18"/>
      <c r="D360" s="17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:38" s="4" customFormat="1" x14ac:dyDescent="0.2">
      <c r="A361" s="17"/>
      <c r="B361" s="18"/>
      <c r="C361" s="18"/>
      <c r="D361" s="17"/>
      <c r="E361" s="1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:38" s="4" customFormat="1" x14ac:dyDescent="0.2">
      <c r="A362" s="17"/>
      <c r="B362" s="18"/>
      <c r="C362" s="18"/>
      <c r="D362" s="17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:38" s="4" customFormat="1" x14ac:dyDescent="0.2">
      <c r="A363" s="17"/>
      <c r="B363" s="18"/>
      <c r="C363" s="18"/>
      <c r="D363" s="17"/>
      <c r="E363" s="1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:38" s="4" customFormat="1" x14ac:dyDescent="0.2">
      <c r="A364" s="17"/>
      <c r="B364" s="18"/>
      <c r="C364" s="18"/>
      <c r="D364" s="17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:38" s="4" customFormat="1" x14ac:dyDescent="0.2">
      <c r="A365" s="17"/>
      <c r="B365" s="18"/>
      <c r="C365" s="18"/>
      <c r="D365" s="17"/>
      <c r="E365" s="1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:38" s="4" customFormat="1" x14ac:dyDescent="0.2">
      <c r="A366" s="17"/>
      <c r="B366" s="18"/>
      <c r="C366" s="18"/>
      <c r="D366" s="17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:38" s="4" customFormat="1" x14ac:dyDescent="0.2">
      <c r="A367" s="17"/>
      <c r="B367" s="18"/>
      <c r="C367" s="18"/>
      <c r="D367" s="17"/>
      <c r="E367" s="1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:38" s="4" customFormat="1" x14ac:dyDescent="0.2">
      <c r="A368" s="17"/>
      <c r="B368" s="18"/>
      <c r="C368" s="18"/>
      <c r="D368" s="17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:38" s="4" customFormat="1" x14ac:dyDescent="0.2">
      <c r="A369" s="17"/>
      <c r="B369" s="18"/>
      <c r="C369" s="18"/>
      <c r="D369" s="17"/>
      <c r="E369" s="1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:38" s="4" customFormat="1" x14ac:dyDescent="0.2">
      <c r="A370" s="17"/>
      <c r="B370" s="18"/>
      <c r="C370" s="18"/>
      <c r="D370" s="17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:38" s="4" customFormat="1" x14ac:dyDescent="0.2">
      <c r="A371" s="17"/>
      <c r="B371" s="18"/>
      <c r="C371" s="18"/>
      <c r="D371" s="17"/>
      <c r="E371" s="1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:38" s="4" customFormat="1" x14ac:dyDescent="0.2">
      <c r="A372" s="17"/>
      <c r="B372" s="18"/>
      <c r="C372" s="18"/>
      <c r="D372" s="17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:38" s="4" customFormat="1" x14ac:dyDescent="0.2">
      <c r="A373" s="17"/>
      <c r="B373" s="18"/>
      <c r="C373" s="18"/>
      <c r="D373" s="17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:38" s="4" customFormat="1" x14ac:dyDescent="0.2">
      <c r="A374" s="17"/>
      <c r="B374" s="18"/>
      <c r="C374" s="18"/>
      <c r="D374" s="17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:38" s="4" customFormat="1" x14ac:dyDescent="0.2">
      <c r="A375" s="17"/>
      <c r="B375" s="18"/>
      <c r="C375" s="18"/>
      <c r="D375" s="17"/>
      <c r="E375" s="1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:38" s="4" customFormat="1" x14ac:dyDescent="0.2">
      <c r="A376" s="17"/>
      <c r="B376" s="18"/>
      <c r="C376" s="18"/>
      <c r="D376" s="17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:38" s="4" customFormat="1" x14ac:dyDescent="0.2">
      <c r="A377" s="17"/>
      <c r="B377" s="18"/>
      <c r="C377" s="18"/>
      <c r="D377" s="17"/>
      <c r="E377" s="1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:38" s="4" customFormat="1" x14ac:dyDescent="0.2">
      <c r="A378" s="17"/>
      <c r="B378" s="18"/>
      <c r="C378" s="18"/>
      <c r="D378" s="17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:38" s="4" customFormat="1" x14ac:dyDescent="0.2">
      <c r="A379" s="17"/>
      <c r="B379" s="18"/>
      <c r="C379" s="18"/>
      <c r="D379" s="17"/>
      <c r="E379" s="1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:38" s="4" customFormat="1" x14ac:dyDescent="0.2">
      <c r="A380" s="17"/>
      <c r="B380" s="18"/>
      <c r="C380" s="18"/>
      <c r="D380" s="17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:38" s="4" customFormat="1" x14ac:dyDescent="0.2">
      <c r="A381" s="17"/>
      <c r="B381" s="18"/>
      <c r="C381" s="18"/>
      <c r="D381" s="17"/>
      <c r="E381" s="1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:38" s="4" customFormat="1" x14ac:dyDescent="0.2">
      <c r="A382" s="17"/>
      <c r="B382" s="18"/>
      <c r="C382" s="18"/>
      <c r="D382" s="17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:38" s="4" customFormat="1" x14ac:dyDescent="0.2">
      <c r="A383" s="17"/>
      <c r="B383" s="18"/>
      <c r="C383" s="18"/>
      <c r="D383" s="17"/>
      <c r="E383" s="1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:38" s="4" customFormat="1" x14ac:dyDescent="0.2">
      <c r="A384" s="17"/>
      <c r="B384" s="18"/>
      <c r="C384" s="18"/>
      <c r="D384" s="17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:38" s="4" customFormat="1" x14ac:dyDescent="0.2">
      <c r="A385" s="17"/>
      <c r="B385" s="18"/>
      <c r="C385" s="18"/>
      <c r="D385" s="17"/>
      <c r="E385" s="1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:38" s="4" customFormat="1" x14ac:dyDescent="0.2">
      <c r="A386" s="17"/>
      <c r="B386" s="18"/>
      <c r="C386" s="18"/>
      <c r="D386" s="17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:38" s="4" customFormat="1" x14ac:dyDescent="0.2">
      <c r="A387" s="17"/>
      <c r="B387" s="18"/>
      <c r="C387" s="18"/>
      <c r="D387" s="17"/>
      <c r="E387" s="1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:38" s="4" customFormat="1" x14ac:dyDescent="0.2">
      <c r="A388" s="17"/>
      <c r="B388" s="18"/>
      <c r="C388" s="18"/>
      <c r="D388" s="17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:38" s="4" customFormat="1" x14ac:dyDescent="0.2">
      <c r="A389" s="17"/>
      <c r="B389" s="18"/>
      <c r="C389" s="18"/>
      <c r="D389" s="17"/>
      <c r="E389" s="1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:38" s="4" customFormat="1" x14ac:dyDescent="0.2">
      <c r="A390" s="17"/>
      <c r="B390" s="18"/>
      <c r="C390" s="18"/>
      <c r="D390" s="17"/>
      <c r="E390" s="1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:38" s="4" customFormat="1" x14ac:dyDescent="0.2">
      <c r="A391" s="17"/>
      <c r="B391" s="18"/>
      <c r="C391" s="18"/>
      <c r="D391" s="17"/>
      <c r="E391" s="1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:38" s="4" customFormat="1" x14ac:dyDescent="0.2">
      <c r="A392" s="17"/>
      <c r="B392" s="18"/>
      <c r="C392" s="18"/>
      <c r="D392" s="17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:38" s="4" customFormat="1" x14ac:dyDescent="0.2">
      <c r="A393" s="17"/>
      <c r="B393" s="18"/>
      <c r="C393" s="18"/>
      <c r="D393" s="17"/>
      <c r="E393" s="1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:38" s="4" customFormat="1" x14ac:dyDescent="0.2">
      <c r="A394" s="17"/>
      <c r="B394" s="18"/>
      <c r="C394" s="18"/>
      <c r="D394" s="17"/>
      <c r="E394" s="1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:38" s="4" customFormat="1" x14ac:dyDescent="0.2">
      <c r="A395" s="17"/>
      <c r="B395" s="18"/>
      <c r="C395" s="18"/>
      <c r="D395" s="17"/>
      <c r="E395" s="1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:38" s="4" customFormat="1" x14ac:dyDescent="0.2">
      <c r="A396" s="17"/>
      <c r="B396" s="18"/>
      <c r="C396" s="18"/>
      <c r="D396" s="17"/>
      <c r="E396" s="1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:38" s="4" customFormat="1" x14ac:dyDescent="0.2">
      <c r="A397" s="17"/>
      <c r="B397" s="18"/>
      <c r="C397" s="18"/>
      <c r="D397" s="17"/>
      <c r="E397" s="1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:38" s="4" customFormat="1" x14ac:dyDescent="0.2">
      <c r="A398" s="17"/>
      <c r="B398" s="18"/>
      <c r="C398" s="18"/>
      <c r="D398" s="17"/>
      <c r="E398" s="1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:38" s="4" customFormat="1" x14ac:dyDescent="0.2">
      <c r="A399" s="17"/>
      <c r="B399" s="18"/>
      <c r="C399" s="18"/>
      <c r="D399" s="17"/>
      <c r="E399" s="1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:38" s="4" customFormat="1" x14ac:dyDescent="0.2">
      <c r="A400" s="17"/>
      <c r="B400" s="18"/>
      <c r="C400" s="18"/>
      <c r="D400" s="17"/>
      <c r="E400" s="1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:38" s="4" customFormat="1" x14ac:dyDescent="0.2">
      <c r="A401" s="17"/>
      <c r="B401" s="18"/>
      <c r="C401" s="18"/>
      <c r="D401" s="17"/>
      <c r="E401" s="1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:38" s="4" customFormat="1" x14ac:dyDescent="0.2">
      <c r="A402" s="17"/>
      <c r="B402" s="18"/>
      <c r="C402" s="18"/>
      <c r="D402" s="17"/>
      <c r="E402" s="1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:38" s="4" customFormat="1" x14ac:dyDescent="0.2">
      <c r="A403" s="17"/>
      <c r="B403" s="18"/>
      <c r="C403" s="18"/>
      <c r="D403" s="17"/>
      <c r="E403" s="1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:38" s="4" customFormat="1" x14ac:dyDescent="0.2">
      <c r="A404" s="17"/>
      <c r="B404" s="18"/>
      <c r="C404" s="18"/>
      <c r="D404" s="17"/>
      <c r="E404" s="1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:38" s="4" customFormat="1" x14ac:dyDescent="0.2">
      <c r="A405" s="17"/>
      <c r="B405" s="18"/>
      <c r="C405" s="18"/>
      <c r="D405" s="17"/>
      <c r="E405" s="1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:38" s="4" customFormat="1" x14ac:dyDescent="0.2">
      <c r="A406" s="17"/>
      <c r="B406" s="18"/>
      <c r="C406" s="18"/>
      <c r="D406" s="17"/>
      <c r="E406" s="1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:38" s="4" customFormat="1" x14ac:dyDescent="0.2">
      <c r="A407" s="17"/>
      <c r="B407" s="18"/>
      <c r="C407" s="18"/>
      <c r="D407" s="17"/>
      <c r="E407" s="1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:38" s="4" customFormat="1" x14ac:dyDescent="0.2">
      <c r="A408" s="17"/>
      <c r="B408" s="18"/>
      <c r="C408" s="18"/>
      <c r="D408" s="17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:38" s="4" customFormat="1" x14ac:dyDescent="0.2">
      <c r="A409" s="17"/>
      <c r="B409" s="18"/>
      <c r="C409" s="18"/>
      <c r="D409" s="17"/>
      <c r="E409" s="1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:38" s="4" customFormat="1" x14ac:dyDescent="0.2">
      <c r="A410" s="17"/>
      <c r="B410" s="18"/>
      <c r="C410" s="18"/>
      <c r="D410" s="17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:38" s="4" customFormat="1" x14ac:dyDescent="0.2">
      <c r="A411" s="17"/>
      <c r="B411" s="18"/>
      <c r="C411" s="18"/>
      <c r="D411" s="17"/>
      <c r="E411" s="1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:38" s="4" customFormat="1" x14ac:dyDescent="0.2">
      <c r="A412" s="17"/>
      <c r="B412" s="18"/>
      <c r="C412" s="18"/>
      <c r="D412" s="17"/>
      <c r="E412" s="1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:38" s="4" customFormat="1" x14ac:dyDescent="0.2">
      <c r="A413" s="17"/>
      <c r="B413" s="18"/>
      <c r="C413" s="18"/>
      <c r="D413" s="17"/>
      <c r="E413" s="1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:38" s="4" customFormat="1" x14ac:dyDescent="0.2">
      <c r="A414" s="17"/>
      <c r="B414" s="18"/>
      <c r="C414" s="18"/>
      <c r="D414" s="17"/>
      <c r="E414" s="1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</sheetData>
  <sheetProtection password="E671" sheet="1" objects="1" scenarios="1"/>
  <mergeCells count="51">
    <mergeCell ref="D20:D21"/>
    <mergeCell ref="D32:D33"/>
    <mergeCell ref="P20:Q20"/>
    <mergeCell ref="P32:Q32"/>
    <mergeCell ref="A20:A21"/>
    <mergeCell ref="B20:B21"/>
    <mergeCell ref="C20:C21"/>
    <mergeCell ref="E20:E21"/>
    <mergeCell ref="F20:G20"/>
    <mergeCell ref="J20:K20"/>
    <mergeCell ref="L20:M20"/>
    <mergeCell ref="F32:G32"/>
    <mergeCell ref="X7:X8"/>
    <mergeCell ref="A7:A8"/>
    <mergeCell ref="B7:B8"/>
    <mergeCell ref="C7:C8"/>
    <mergeCell ref="E7:E8"/>
    <mergeCell ref="F7:G7"/>
    <mergeCell ref="J7:K7"/>
    <mergeCell ref="L7:M7"/>
    <mergeCell ref="T7:U7"/>
    <mergeCell ref="V7:V8"/>
    <mergeCell ref="W7:W8"/>
    <mergeCell ref="N7:O7"/>
    <mergeCell ref="H7:I7"/>
    <mergeCell ref="R7:S7"/>
    <mergeCell ref="P7:Q7"/>
    <mergeCell ref="D7:D8"/>
    <mergeCell ref="X20:X21"/>
    <mergeCell ref="N20:O20"/>
    <mergeCell ref="H20:I20"/>
    <mergeCell ref="R20:S20"/>
    <mergeCell ref="T20:U20"/>
    <mergeCell ref="V20:V21"/>
    <mergeCell ref="W20:W21"/>
    <mergeCell ref="A6:X6"/>
    <mergeCell ref="A19:X19"/>
    <mergeCell ref="A31:X31"/>
    <mergeCell ref="N32:O32"/>
    <mergeCell ref="H32:I32"/>
    <mergeCell ref="R32:S32"/>
    <mergeCell ref="J32:K32"/>
    <mergeCell ref="L32:M32"/>
    <mergeCell ref="T32:U32"/>
    <mergeCell ref="V32:V33"/>
    <mergeCell ref="W32:W33"/>
    <mergeCell ref="X32:X33"/>
    <mergeCell ref="A32:A33"/>
    <mergeCell ref="B32:B33"/>
    <mergeCell ref="C32:C33"/>
    <mergeCell ref="E32:E33"/>
  </mergeCells>
  <printOptions horizontalCentered="1"/>
  <pageMargins left="0.23622047244094491" right="0.23622047244094491" top="0.15748031496062992" bottom="0.15748031496062992" header="0.31496062992125984" footer="0.31496062992125984"/>
  <pageSetup paperSize="8" scale="99" orientation="landscape" r:id="rId1"/>
  <ignoredErrors>
    <ignoredError sqref="R34 T34 H51:T51 H50:U50 H48:U48 R46:T46 R52:T52 R22:U22 O9:O11 G49:K49 I40 R35:T36 J41:J42 Q37:T37 Q45:T45 H44 H45 L45:P45 H43 J43:N43 P43:T43 J44:L44 N44 P44:T44 R38:T42 R23:U24 R25:U29 I35:J35 I36 Q42 H47:J47 L47:P47 R47:U47 L49:Q49 R49:U49" formula="1"/>
    <ignoredError sqref="X16:X17 X22 X45:X51 A16:A17 A22 A45:A51 A34:A36 X34:X36 A37 X37 X43:X44 A43:A44 A12:A14 X12:X14 X9:X10 A9:A10 A38:A42 X38:X42 X23:X24 A23:A24 X25:X29 A25:A29 X52 A5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PCP-01</dc:creator>
  <cp:lastModifiedBy>Usuário do Microsoft Office</cp:lastModifiedBy>
  <cp:lastPrinted>2017-03-23T14:33:24Z</cp:lastPrinted>
  <dcterms:created xsi:type="dcterms:W3CDTF">2014-03-28T00:04:39Z</dcterms:created>
  <dcterms:modified xsi:type="dcterms:W3CDTF">2017-03-28T17:26:12Z</dcterms:modified>
</cp:coreProperties>
</file>